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portalen.sek.se/samarbetsrum/pelare3/Shared documents/2021/Q3/"/>
    </mc:Choice>
  </mc:AlternateContent>
  <bookViews>
    <workbookView xWindow="0" yWindow="0" windowWidth="12470" windowHeight="4370" activeTab="6"/>
  </bookViews>
  <sheets>
    <sheet name="Contents" sheetId="1" r:id="rId1"/>
    <sheet name="EU KM1" sheetId="3" r:id="rId2"/>
    <sheet name="EU OV1" sheetId="2" r:id="rId3"/>
    <sheet name="EU CR8" sheetId="25" r:id="rId4"/>
    <sheet name="EU LIQ1" sheetId="11" r:id="rId5"/>
    <sheet name="EU LIQB" sheetId="13" r:id="rId6"/>
    <sheet name="FFFS 2010 7" sheetId="14"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25" l="1"/>
  <c r="D16" i="25"/>
  <c r="D8" i="25"/>
  <c r="P13" i="3" l="1"/>
  <c r="E21" i="3" l="1"/>
  <c r="F16" i="2" l="1"/>
  <c r="E32" i="3" l="1"/>
  <c r="F32" i="3"/>
  <c r="D15" i="25"/>
  <c r="D10" i="25"/>
  <c r="D9" i="25"/>
  <c r="F45" i="2" l="1"/>
  <c r="D45" i="2"/>
  <c r="F38" i="2"/>
  <c r="F36" i="2"/>
  <c r="F33" i="2"/>
  <c r="F32" i="2"/>
  <c r="D38" i="2"/>
  <c r="D36" i="2"/>
  <c r="D33" i="2"/>
  <c r="D32" i="2"/>
  <c r="F12" i="2"/>
  <c r="F11" i="2"/>
  <c r="F10" i="2"/>
  <c r="F9" i="2"/>
  <c r="F19" i="2"/>
  <c r="F18" i="2"/>
  <c r="F15" i="2"/>
  <c r="D19" i="2"/>
  <c r="D18" i="2"/>
  <c r="D15" i="2"/>
  <c r="D12" i="2"/>
  <c r="D11" i="2"/>
  <c r="D10" i="2"/>
  <c r="D9" i="2"/>
  <c r="D34" i="3"/>
  <c r="D13" i="3"/>
  <c r="D11" i="3"/>
  <c r="D10" i="3"/>
  <c r="D9" i="3"/>
  <c r="E34" i="3" l="1"/>
  <c r="E13" i="3"/>
  <c r="E9" i="3"/>
  <c r="E10" i="3"/>
  <c r="E11" i="3"/>
</calcChain>
</file>

<file path=xl/sharedStrings.xml><?xml version="1.0" encoding="utf-8"?>
<sst xmlns="http://schemas.openxmlformats.org/spreadsheetml/2006/main" count="400" uniqueCount="294">
  <si>
    <t>EU OV1</t>
  </si>
  <si>
    <t xml:space="preserve">EU KM1 </t>
  </si>
  <si>
    <t>EU CR8</t>
  </si>
  <si>
    <t>EU LIQ1</t>
  </si>
  <si>
    <t>EU LIQB</t>
  </si>
  <si>
    <t>FFFS 2010 7</t>
  </si>
  <si>
    <t>Not applicable</t>
  </si>
  <si>
    <t>Contents</t>
  </si>
  <si>
    <t>SEK</t>
  </si>
  <si>
    <t>Introduction</t>
  </si>
  <si>
    <t>EU KM1: Key metrics template</t>
  </si>
  <si>
    <t>EU OV1: Overview of risk weighted exposure amounts</t>
  </si>
  <si>
    <t xml:space="preserve">EU CR8:  RWEA flow statements of credit risk exposures under the IRB approach </t>
  </si>
  <si>
    <t>EU LIQ1: Quantitative information of LCR</t>
  </si>
  <si>
    <t>EU LIQB:  on qualitative information on LCR, which complements template EU LIQ1.</t>
  </si>
  <si>
    <t>N/A</t>
  </si>
  <si>
    <t>a</t>
  </si>
  <si>
    <t>1</t>
  </si>
  <si>
    <t>Total risk exposure amount</t>
  </si>
  <si>
    <t>2</t>
  </si>
  <si>
    <t>3</t>
  </si>
  <si>
    <t>b</t>
  </si>
  <si>
    <t>c</t>
  </si>
  <si>
    <t>d</t>
  </si>
  <si>
    <t>e</t>
  </si>
  <si>
    <t>30 Jun 2021</t>
  </si>
  <si>
    <t>31 Mar 2021</t>
  </si>
  <si>
    <t>31 Dec 2020</t>
  </si>
  <si>
    <t>30 Sep 2020</t>
  </si>
  <si>
    <t>Available own funds (amounts)</t>
  </si>
  <si>
    <t xml:space="preserve">Common Equity Tier 1 (CET1) capital </t>
  </si>
  <si>
    <t xml:space="preserve">Tier 1 capital </t>
  </si>
  <si>
    <t xml:space="preserve">Total capital </t>
  </si>
  <si>
    <t>Risk-weighted exposure amounts</t>
  </si>
  <si>
    <t>4</t>
  </si>
  <si>
    <t>Capital ratios  (as a percentage of risk-weighted exposure amount)</t>
  </si>
  <si>
    <t>5</t>
  </si>
  <si>
    <t>Common Equity Tier 1 ratio (%)</t>
  </si>
  <si>
    <t>6</t>
  </si>
  <si>
    <t>Tier 1 ratio (%)</t>
  </si>
  <si>
    <t>7</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</si>
  <si>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</si>
  <si>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</si>
  <si>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</si>
  <si>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</si>
  <si>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</si>
  <si>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</si>
  <si>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</si>
  <si>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</si>
  <si>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</si>
  <si>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</si>
  <si>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and overall capital requirement (as a percentage of risk-weighted exposure amount)</t>
  </si>
  <si>
    <t>8</t>
  </si>
  <si>
    <t>Capital conservation buffer (%)</t>
  </si>
  <si>
    <t>EU 8a</t>
  </si>
  <si>
    <t>Conservation buffer due to macro-prudential or systemic risk identified at 
the level of a Member State (%)</t>
  </si>
  <si>
    <t>9</t>
  </si>
  <si>
    <t>Institution specific countercyclical capital buffer (%)</t>
  </si>
  <si>
    <t>EU 9a</t>
  </si>
  <si>
    <t>Systemic risk buffer (%)</t>
  </si>
  <si>
    <t>10</t>
  </si>
  <si>
    <t>Global Systemically Important Institution buffer (%)</t>
  </si>
  <si>
    <t>EU 10a</t>
  </si>
  <si>
    <t>Other Systemically Important Institution buffer (%)</t>
  </si>
  <si>
    <t>11</t>
  </si>
  <si>
    <t>Combined buffer requirement (%)</t>
  </si>
  <si>
    <t>EU 11a</t>
  </si>
  <si>
    <t>Overall capital requirements (%)</t>
  </si>
  <si>
    <t>12</t>
  </si>
  <si>
    <t>CET1 available after meeting the total SREP own funds requirements (%)</t>
  </si>
  <si>
    <t>Leverage ratio</t>
  </si>
  <si>
    <t>13</t>
  </si>
  <si>
    <t>Total exposure measure</t>
  </si>
  <si>
    <t>14</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</si>
  <si>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</si>
  <si>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</si>
  <si>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</si>
  <si>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</si>
  <si>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</si>
  <si>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</si>
  <si>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</si>
  <si>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</si>
  <si>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</si>
  <si>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</si>
  <si>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</si>
  <si>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</si>
  <si>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Liquidity Coverage Ratio</t>
  </si>
  <si>
    <t>15</t>
  </si>
  <si>
    <t xml:space="preserve">Total high-quality liquid assets (HQLA) (Weighted value -average)               </t>
  </si>
  <si>
    <t>EU 16a</t>
  </si>
  <si>
    <t xml:space="preserve">Cash outflows - Total weighted value                                                 </t>
  </si>
  <si>
    <t>EU 16b</t>
  </si>
  <si>
    <t xml:space="preserve">Cash inflows - Total weighted value                                                     </t>
  </si>
  <si>
    <t>16</t>
  </si>
  <si>
    <t xml:space="preserve">Total net cash outflows (adjusted value)                 </t>
  </si>
  <si>
    <t>17</t>
  </si>
  <si>
    <t xml:space="preserve">Liquidity coverage ratio (%)                                                                         </t>
  </si>
  <si>
    <t>Net Stable Funding Ratio</t>
  </si>
  <si>
    <t>18</t>
  </si>
  <si>
    <t>Total available stable funding</t>
  </si>
  <si>
    <t>19</t>
  </si>
  <si>
    <t>Total required stable funding</t>
  </si>
  <si>
    <t>20</t>
  </si>
  <si>
    <t>NSFR ratio (%)</t>
  </si>
  <si>
    <t>Skr mn</t>
  </si>
  <si>
    <t>Total risk exposure amounts (TREA)</t>
  </si>
  <si>
    <t>Total own funds 
requirements</t>
  </si>
  <si>
    <t>Credit risk (excluding CCR)</t>
  </si>
  <si>
    <t xml:space="preserve">Of which the standardised approach </t>
  </si>
  <si>
    <t>Of which the Foundation IRB (F-IRB) approach</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</si>
  <si>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</si>
  <si>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</si>
  <si>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</si>
  <si>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</si>
  <si>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</si>
  <si>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</si>
  <si>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</si>
  <si>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</si>
  <si>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</si>
  <si>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</si>
  <si>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</si>
  <si>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</si>
  <si>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</si>
  <si>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</si>
  <si>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</si>
  <si>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</si>
  <si>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</si>
  <si>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</si>
  <si>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21</t>
  </si>
  <si>
    <t>22</t>
  </si>
  <si>
    <t xml:space="preserve">Of which IMA </t>
  </si>
  <si>
    <t>EU 22a</t>
  </si>
  <si>
    <t>Large exposures</t>
  </si>
  <si>
    <t>23</t>
  </si>
  <si>
    <t>Operational risk</t>
  </si>
  <si>
    <t>EU 23a</t>
  </si>
  <si>
    <t xml:space="preserve">Of which basic indicator approach </t>
  </si>
  <si>
    <t>EU 23b</t>
  </si>
  <si>
    <t xml:space="preserve">Of which standardised approach </t>
  </si>
  <si>
    <t>EU 23c</t>
  </si>
  <si>
    <t xml:space="preserve">Of which advanced measurement approach </t>
  </si>
  <si>
    <t>24</t>
  </si>
  <si>
    <t>Amounts below the thresholds for deduction (subject
to 250% risk weight)</t>
  </si>
  <si>
    <t>25</t>
  </si>
  <si>
    <t>26</t>
  </si>
  <si>
    <t>27</t>
  </si>
  <si>
    <t>28</t>
  </si>
  <si>
    <t>29</t>
  </si>
  <si>
    <t>Total</t>
  </si>
  <si>
    <t>Scope of consolidation: (solo/consolidated)</t>
  </si>
  <si>
    <t>Solo</t>
  </si>
  <si>
    <t>f</t>
  </si>
  <si>
    <t>g</t>
  </si>
  <si>
    <t>h</t>
  </si>
  <si>
    <t>Total weighteE value (average)</t>
  </si>
  <si>
    <t>EU 1a</t>
  </si>
  <si>
    <t>Quarter ending on (DD Month YYY)</t>
  </si>
  <si>
    <t>Q2 2021</t>
  </si>
  <si>
    <t>Q1 2021</t>
  </si>
  <si>
    <t>Q4 2020</t>
  </si>
  <si>
    <t>EU 1b</t>
  </si>
  <si>
    <t>Number of data points used in the calculation of averages</t>
  </si>
  <si>
    <t>HIGH-QUALITY LIQUID ASSETS</t>
  </si>
  <si>
    <t>Total high-quality liquid assets (HQLA)</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</si>
  <si>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</si>
  <si>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</si>
  <si>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</si>
  <si>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</si>
  <si>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</si>
  <si>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</si>
  <si>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</si>
  <si>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</si>
  <si>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</si>
  <si>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</si>
  <si>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</si>
  <si>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</si>
  <si>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</si>
  <si>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</si>
  <si>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</si>
  <si>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</si>
  <si>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</si>
  <si>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</si>
  <si>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</si>
  <si>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</si>
  <si>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</si>
  <si>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</si>
  <si>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</si>
  <si>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</si>
  <si>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</si>
  <si>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EU-20a</t>
  </si>
  <si>
    <t>Fully exempt inflows</t>
  </si>
  <si>
    <t>EU-20b</t>
  </si>
  <si>
    <t>Inflows subject to 90% cap</t>
  </si>
  <si>
    <t>EU-20c</t>
  </si>
  <si>
    <t>Inflows subject to 75% cap</t>
  </si>
  <si>
    <t xml:space="preserve">TOTAL ADJUSTED VALUE </t>
  </si>
  <si>
    <t>EU-21</t>
  </si>
  <si>
    <t>LIQUIDITY BUFFER</t>
  </si>
  <si>
    <t>TOTAL NET CASH OUTFLOWS</t>
  </si>
  <si>
    <t>LIQUIDITY COVERAGE RATIO</t>
  </si>
  <si>
    <t>Row number</t>
  </si>
  <si>
    <t>Qualitative information - Free format</t>
  </si>
  <si>
    <t>(a)</t>
  </si>
  <si>
    <t>Explanations on the main drivers of LCR results and the evolution of the contribution of inputs to the LCR’s calculation over time</t>
  </si>
  <si>
    <t xml:space="preserve">The main drivers effecting LCR outcome are issued unsecured debt and currency derivative transactions. The LCR by currency is affected by both maturing funding transactions and derivative flows, whereas the consolidated LCR is primarily affected by maturing funding transactions. </t>
  </si>
  <si>
    <t>(b)</t>
  </si>
  <si>
    <t>Explanations on the changes in the LCR over time</t>
  </si>
  <si>
    <t xml:space="preserve">LCR fluctuates over time depending on the in- and outflows related to the main drivers decscribed in (a). </t>
  </si>
  <si>
    <t>(c)</t>
  </si>
  <si>
    <t>Explanations on the actual concentration of funding sources</t>
  </si>
  <si>
    <t>(d)</t>
  </si>
  <si>
    <t>High-level description of the composition of the institution`s liquidity buffer.</t>
  </si>
  <si>
    <t>(e)</t>
  </si>
  <si>
    <t>Derivative exposures and potential collateral calls</t>
  </si>
  <si>
    <t xml:space="preserve">Collateralisation of derivative exposure plays an important part in credit risk reduction and liquidity management. In the LCR calculation, in addition to cashflows related to derivatives exposures, the historical look-back approach is used to cover and manage possible derivative transactions related losses in a stressed scenario. </t>
  </si>
  <si>
    <t>(f)</t>
  </si>
  <si>
    <t>Currency mismatch in the LCR</t>
  </si>
  <si>
    <t>SEK has requirements to fulfill a LCR of 100% in currency EUR and USD, and for other significant currencies a requirement of 75%. Appropriate liquidity buffers are held in all these currencies, and the currency LCR:s are closely monitored.</t>
  </si>
  <si>
    <t>(g)</t>
  </si>
  <si>
    <t>Other items in the LCR calculation that are not captured in the LCR disclosure template but that the institution considers relevant for its liquidity profile</t>
  </si>
  <si>
    <t>Market values</t>
  </si>
  <si>
    <t>SKR</t>
  </si>
  <si>
    <t>EUR</t>
  </si>
  <si>
    <t>USD</t>
  </si>
  <si>
    <t>Other</t>
  </si>
  <si>
    <t>Securities issued or guaranteed by sovereigns, central banks or multilateral development banks</t>
  </si>
  <si>
    <t>Covered bonds issued by other institutions</t>
  </si>
  <si>
    <t>Securities issued or guaranteed by municipalities or other public entities</t>
  </si>
  <si>
    <t>Balances with other banks and National Debt Office, overnight</t>
  </si>
  <si>
    <t>Total Liquidity Reserve</t>
  </si>
  <si>
    <t>Amount</t>
  </si>
  <si>
    <t>Percent</t>
  </si>
  <si>
    <t>JPY</t>
  </si>
  <si>
    <t>GBP</t>
  </si>
  <si>
    <t>AUD</t>
  </si>
  <si>
    <t>ZAR</t>
  </si>
  <si>
    <t>CHF</t>
  </si>
  <si>
    <t>Other currencies</t>
  </si>
  <si>
    <t>No structure</t>
  </si>
  <si>
    <t>Currency linked</t>
  </si>
  <si>
    <t>Interest rate linked</t>
  </si>
  <si>
    <t>Equity linked</t>
  </si>
  <si>
    <t>Commodity linked</t>
  </si>
  <si>
    <t>Other structures</t>
  </si>
  <si>
    <t>Europe</t>
  </si>
  <si>
    <t>North America</t>
  </si>
  <si>
    <t>Japan</t>
  </si>
  <si>
    <t>Non-Japan Asia</t>
  </si>
  <si>
    <t>Latin America</t>
  </si>
  <si>
    <t>Middle East/Africa</t>
  </si>
  <si>
    <t>Nordic countries</t>
  </si>
  <si>
    <t>Oceania</t>
  </si>
  <si>
    <t>Information to conform with FFFS 2010:7</t>
  </si>
  <si>
    <t>Risk weighted exposure amount</t>
  </si>
  <si>
    <t>Risk weighted exposure amount as at the end of the previous reporting period</t>
  </si>
  <si>
    <t>Asset size (+/-)</t>
  </si>
  <si>
    <t>Asset quality (+/-)</t>
  </si>
  <si>
    <t>Model updates (+/-)</t>
  </si>
  <si>
    <t>Methodology and policy (+/-)</t>
  </si>
  <si>
    <t>Acquisitions and disposals (+/-)</t>
  </si>
  <si>
    <t>Foreign exchange movements (+/-)</t>
  </si>
  <si>
    <t>Other (+/-)</t>
  </si>
  <si>
    <t>Risk weighted exposure amount as at the end of the reporting period</t>
  </si>
  <si>
    <t>Comments:</t>
  </si>
  <si>
    <t>in accordance with Article 451a(2) CRR</t>
  </si>
  <si>
    <t>SEK’s leverage ratio improved as per 30 June, 2021 since the guaranteed parts of exposures arising from export credits may be excluded from the exposure measure when certain conditions are fulfilled in accordance with the CRR2.</t>
  </si>
  <si>
    <t>EU KM1 - Key metrics template</t>
  </si>
  <si>
    <t>EU OV1 – Overview of total risk exposure amounts</t>
  </si>
  <si>
    <t xml:space="preserve">EU CR8 –  RWEA flow statements of credit risk exposures under the IRB approach </t>
  </si>
  <si>
    <t>EU LIQ1 - Quantitative information of LCR</t>
  </si>
  <si>
    <t>EU LIQB on qualitative information on LCR, which complements template EU LIQ1.</t>
  </si>
  <si>
    <t>Additional liquidity information in accordance with the Swedish Financial Supervisory Authority's requlation FFFS 2010:7</t>
  </si>
  <si>
    <t>Issue currency, Skr mn</t>
  </si>
  <si>
    <t>Structure type, Skr mn</t>
  </si>
  <si>
    <t>Market, Skr mn</t>
  </si>
  <si>
    <t>30 Sep 2021</t>
  </si>
  <si>
    <t>SEK, Pillar 3 disclosure 2021 Q3</t>
  </si>
  <si>
    <t>CAPITAL ADEQUACY AND RISK MANAGEMENT DISCLOSURE (PILLAR 3)                                                      2021 Q3</t>
  </si>
  <si>
    <t>regulations regarding management of liquidity risks in credit institutions and investment firms FFFS 2010:7.</t>
  </si>
  <si>
    <t xml:space="preserve">The content of this report conforms with the disclosure requirements of the requirements stipulated in the Capital Requirements Regulation (Regulation (EU) 575/2013, </t>
  </si>
  <si>
    <t>the Commission Implementing Regulation (EU) No 2021/637, the Swedish FSA’s regulations on  prudential requirements and capital buffers (FFFS 2014:12) and  the Swedish FSA’s</t>
  </si>
  <si>
    <t xml:space="preserve">Please note that the information previously provided in the separate report: Periodic information concerning liquidity risk in accordance with FFFS 2010:7 will, </t>
  </si>
  <si>
    <t>as from August 27, 2021, be provided in Pillar 3 reports. See the tables LIQB and FFFS 2010:7.</t>
  </si>
  <si>
    <t>Q3 2021</t>
  </si>
  <si>
    <t>Liquidity reserve according to EU Comissions regulation as of September 30, 2021.</t>
  </si>
  <si>
    <t>Issued funding as of September 30 by issue currency</t>
  </si>
  <si>
    <t>Issued funding as of September 30 by structure type</t>
  </si>
  <si>
    <t>Issued funding as of September 30 by market</t>
  </si>
  <si>
    <t>-</t>
  </si>
  <si>
    <t>EU 7 C and 12</t>
  </si>
  <si>
    <t>Revised calculations to reflect new requirements and interpretations with regards to the previous periods  compared to the figures reported as per 30 June 2021.</t>
  </si>
  <si>
    <t>Increased risk weighted exposure amount is mainly due to investments in counterparts with higher risk weight.</t>
  </si>
  <si>
    <r>
      <t xml:space="preserve">SEK has a low tolerance for long-term structural liquidity risk and financing must be available throughout the maturity for all credit commitments, pertaining to both outstanding and committed undisbursed loans. The company’s credit facility with the Swedish National Debt Office is also regarded as available borrowing. 
To ensure availability to long term funding SEK ensures access to a diversified funding base. A diversified funding base is ensured by actively raising funds in different markets, currencies and maturities. 
See  the tables funding by currency, by structure type and by market in the next sheet </t>
    </r>
    <r>
      <rPr>
        <i/>
        <sz val="10"/>
        <color theme="1"/>
        <rFont val="Calibri"/>
        <family val="2"/>
        <scheme val="minor"/>
      </rPr>
      <t>FFFS 2010 7.</t>
    </r>
    <r>
      <rPr>
        <sz val="10"/>
        <color theme="1"/>
        <rFont val="Calibri"/>
        <family val="2"/>
        <scheme val="minor"/>
      </rPr>
      <t xml:space="preserve">
</t>
    </r>
  </si>
  <si>
    <r>
      <t xml:space="preserve">SEK:s liquidity buffer mainly consists of level 1 assets where the largest part is highly rated sovereign and central bank exposures, and covered bonds.
See the table </t>
    </r>
    <r>
      <rPr>
        <i/>
        <sz val="10"/>
        <color theme="1"/>
        <rFont val="Calibri"/>
        <family val="2"/>
        <scheme val="minor"/>
      </rPr>
      <t xml:space="preserve">Liquidity reserve according to </t>
    </r>
    <r>
      <rPr>
        <sz val="10"/>
        <color theme="1"/>
        <rFont val="Calibri"/>
        <family val="2"/>
        <scheme val="minor"/>
      </rPr>
      <t>EU Comissions regulation as of September 30, 2021 in the next sheet</t>
    </r>
    <r>
      <rPr>
        <i/>
        <sz val="10"/>
        <color theme="1"/>
        <rFont val="Calibri"/>
        <family val="2"/>
        <scheme val="minor"/>
      </rPr>
      <t xml:space="preserve">  FFFS 2010 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</si>
</sst>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
    <numFmt numFmtId="166" formatCode="#,##0.0"/>
  </numFmts>
  <fonts count="30" x14ac:knownFonts="1">
    <font>
      <sz val="11"/>
      <color theme="1"/>
      <name val="Calibri"/>
      <family val="2"/>
      <scheme val="minor"/>
    </font>
    <font>
      <b/>
      <sz val="11"/>
      <color theme="0"/>
      <name val="Calibri"/>
      <family val="2"/>
      <scheme val="minor"/>
    </font>
    <font>
      <b/>
      <sz val="11"/>
      <color theme="1"/>
      <name val="Calibri"/>
      <family val="2"/>
      <scheme val="minor"/>
    </font>
    <font>
      <b/>
      <sz val="16"/>
      <color theme="1"/>
      <name val="Calibri"/>
      <family val="2"/>
      <scheme val="minor"/>
    </font>
    <font>
      <b/>
      <sz val="16"/>
      <color theme="0"/>
      <name val="Calibri"/>
      <family val="2"/>
      <scheme val="minor"/>
    </font>
    <font>
      <b/>
      <sz val="18"/>
      <color theme="0"/>
      <name val="Calibri"/>
      <family val="2"/>
      <scheme val="minor"/>
    </font>
    <font>
      <sz val="11"/>
      <name val="Calibri"/>
      <family val="2"/>
      <scheme val="minor"/>
    </font>
    <font>
      <sz val="11"/>
      <color theme="1"/>
      <name val="Calibri"/>
      <family val="2"/>
      <scheme val="minor"/>
    </font>
    <font>
      <sz val="11"/>
      <color theme="1"/>
      <name val="Calibri"/>
      <family val="2"/>
    </font>
    <font>
      <sz val="10"/>
      <color theme="1"/>
      <name val="Calibri"/>
      <family val="2"/>
      <scheme val="minor"/>
    </font>
    <font>
      <sz val="11"/>
      <name val="Calibri"/>
      <family val="2"/>
    </font>
    <font>
      <b/>
      <sz val="11"/>
      <color theme="1"/>
      <name val="Calibri"/>
      <family val="2"/>
    </font>
    <font>
      <i/>
      <sz val="11"/>
      <color theme="1"/>
      <name val="Calibri"/>
      <family val="2"/>
    </font>
    <font>
      <sz val="10"/>
      <color theme="1"/>
      <name val="Calibri"/>
      <family val="2"/>
    </font>
    <font>
      <sz val="10"/>
      <name val="Calibri"/>
      <family val="2"/>
      <scheme val="minor"/>
    </font>
    <font>
      <b/>
      <sz val="12"/>
      <color theme="1"/>
      <name val="Calibri"/>
      <family val="2"/>
      <scheme val="minor"/>
    </font>
    <font>
      <sz val="12"/>
      <color theme="1"/>
      <name val="Calibri"/>
      <family val="2"/>
      <scheme val="minor"/>
    </font>
    <font>
      <b/>
      <sz val="11"/>
      <name val="Calibri"/>
      <family val="2"/>
      <scheme val="minor"/>
    </font>
    <font>
      <b/>
      <sz val="16"/>
      <color theme="1"/>
      <name val="Calibri"/>
      <family val="2"/>
    </font>
    <font>
      <sz val="10"/>
      <color rgb="FFFF0000"/>
      <name val="Calibri"/>
      <family val="2"/>
    </font>
    <font>
      <sz val="10"/>
      <color theme="1"/>
      <name val="Courier New"/>
      <family val="3"/>
    </font>
    <font>
      <sz val="16"/>
      <color theme="1"/>
      <name val="Calibri"/>
      <family val="2"/>
    </font>
    <font>
      <b/>
      <sz val="10"/>
      <color theme="1"/>
      <name val="Courier New"/>
      <family val="3"/>
    </font>
    <font>
      <sz val="16"/>
      <color theme="1"/>
      <name val="Calibri"/>
      <family val="2"/>
      <scheme val="minor"/>
    </font>
    <font>
      <b/>
      <sz val="11"/>
      <name val="Calibri"/>
      <family val="2"/>
    </font>
    <font>
      <b/>
      <sz val="10"/>
      <color theme="1"/>
      <name val="Calibri"/>
      <family val="2"/>
      <scheme val="minor"/>
    </font>
    <font>
      <b/>
      <sz val="10"/>
      <color theme="1"/>
      <name val="Calibri"/>
      <family val="2"/>
    </font>
    <font>
      <u/>
      <sz val="11"/>
      <color theme="10"/>
      <name val="Calibri"/>
      <family val="2"/>
      <scheme val="minor"/>
    </font>
    <font>
      <i/>
      <sz val="10"/>
      <color theme="1"/>
      <name val="Calibri"/>
      <family val="2"/>
      <scheme val="minor"/>
    </font>
    <font>
      <vertAlign val="superscript"/>
      <sz val="11"/>
      <name val="Calibri"/>
      <family val="2"/>
    </font>
  </fonts>
  <fills count="7">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C0C0C0"/>
        <bgColor indexed="64"/>
      </patternFill>
    </fill>
    <fill>
      <patternFill patternType="solid">
        <fgColor rgb="FFFFFFFF"/>
        <bgColor indexed="64"/>
      </patternFill>
    </fill>
    <fill>
      <patternFill patternType="solid">
        <fgColor theme="0" tint="-4.9989318521683403E-2"/>
        <bgColor indexed="64"/>
      </patternFill>
    </fill>
  </fills>
  <borders count="25">
    <border>
      <left/>
      <right/>
      <top/>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rgb="FF000000"/>
      </top>
      <bottom style="thin">
        <color rgb="FF000000"/>
      </bottom>
      <diagonal/>
    </border>
  </borders>
  <cellStyleXfs count="4">
    <xf numFmtId="0" fontId="0" fillId="0" borderId="0"/>
    <xf numFmtId="9" fontId="7" fillId="0" borderId="0" applyFont="0" applyFill="0" applyBorder="0" applyAlignment="0" applyProtection="0"/>
    <xf numFmtId="0" fontId="9" fillId="0" borderId="0"/>
    <xf numFmtId="0" fontId="27" fillId="0" borderId="0" applyNumberFormat="0" applyFill="0" applyBorder="0" applyAlignment="0" applyProtection="0"/>
  </cellStyleXfs>
  <cellXfs count="159">
    <xf numFmtId="0" fontId="0" fillId="0" borderId="0" xfId="0"/>
    <xf numFmtId="0" fontId="2" fillId="0" borderId="0" xfId="0" applyFont="1"/>
    <xf numFmtId="0" fontId="3" fillId="0" borderId="0" xfId="0" applyFont="1"/>
    <xf numFmtId="0" fontId="1" fillId="3" borderId="0" xfId="0" applyFont="1" applyFill="1"/>
    <xf numFmtId="0" fontId="4" fillId="3" borderId="0" xfId="0" applyFont="1" applyFill="1"/>
    <xf numFmtId="0" fontId="5" fillId="3" borderId="0" xfId="0" applyFont="1" applyFill="1"/>
    <xf numFmtId="0" fontId="0" fillId="2" borderId="0" xfId="0" applyFill="1"/>
    <xf numFmtId="49" fontId="8" fillId="0" borderId="2" xfId="0" quotePrefix="1" applyNumberFormat="1" applyFont="1" applyFill="1" applyBorder="1" applyAlignment="1">
      <alignment horizontal="center" vertical="center" wrapText="1"/>
    </xf>
    <xf numFmtId="49" fontId="8" fillId="0" borderId="2" xfId="0" quotePrefix="1" applyNumberFormat="1" applyFont="1" applyFill="1" applyBorder="1" applyAlignment="1">
      <alignment vertical="center" wrapText="1"/>
    </xf>
    <xf numFmtId="3" fontId="8" fillId="0" borderId="2" xfId="0" applyNumberFormat="1" applyFont="1" applyFill="1" applyBorder="1" applyAlignment="1">
      <alignment vertical="center" wrapText="1"/>
    </xf>
    <xf numFmtId="164" fontId="8" fillId="0" borderId="2" xfId="1" applyNumberFormat="1" applyFont="1" applyFill="1" applyBorder="1" applyAlignment="1">
      <alignment vertical="center" wrapText="1"/>
    </xf>
    <xf numFmtId="165" fontId="8" fillId="0" borderId="2" xfId="0" applyNumberFormat="1" applyFont="1" applyFill="1" applyBorder="1" applyAlignment="1">
      <alignment vertical="center" wrapText="1"/>
    </xf>
    <xf numFmtId="165" fontId="8" fillId="0" borderId="2" xfId="0" applyNumberFormat="1" applyFont="1" applyFill="1" applyBorder="1" applyAlignment="1">
      <alignment vertical="center"/>
    </xf>
    <xf numFmtId="164" fontId="8" fillId="0" borderId="2" xfId="1" applyNumberFormat="1" applyFont="1" applyFill="1" applyBorder="1" applyAlignment="1">
      <alignment vertical="center"/>
    </xf>
    <xf numFmtId="3" fontId="8" fillId="0" borderId="2" xfId="0" applyNumberFormat="1" applyFont="1" applyFill="1" applyBorder="1" applyAlignment="1">
      <alignment vertical="center"/>
    </xf>
    <xf numFmtId="164" fontId="10" fillId="0" borderId="2" xfId="1" applyNumberFormat="1" applyFont="1" applyFill="1" applyBorder="1" applyAlignment="1">
      <alignment vertical="center"/>
    </xf>
    <xf numFmtId="4" fontId="8" fillId="0" borderId="2" xfId="0" applyNumberFormat="1" applyFont="1" applyFill="1" applyBorder="1" applyAlignment="1">
      <alignment vertical="center"/>
    </xf>
    <xf numFmtId="49" fontId="11" fillId="4" borderId="2" xfId="0" quotePrefix="1" applyNumberFormat="1" applyFont="1" applyFill="1" applyBorder="1" applyAlignment="1">
      <alignment vertical="center" wrapText="1"/>
    </xf>
    <xf numFmtId="49" fontId="13" fillId="0" borderId="0" xfId="0" applyNumberFormat="1" applyFont="1" applyAlignment="1">
      <alignment vertical="center"/>
    </xf>
    <xf numFmtId="0" fontId="8" fillId="0" borderId="0" xfId="0" applyFont="1" applyAlignment="1">
      <alignment vertical="center"/>
    </xf>
    <xf numFmtId="0" fontId="13" fillId="0" borderId="0" xfId="0" applyFont="1" applyAlignment="1">
      <alignment vertical="center"/>
    </xf>
    <xf numFmtId="49" fontId="11" fillId="0" borderId="0" xfId="0" applyNumberFormat="1" applyFont="1" applyAlignment="1">
      <alignment vertical="center"/>
    </xf>
    <xf numFmtId="49" fontId="8" fillId="0" borderId="6" xfId="0" quotePrefix="1" applyNumberFormat="1" applyFont="1" applyFill="1" applyBorder="1" applyAlignment="1">
      <alignment vertical="center" wrapText="1"/>
    </xf>
    <xf numFmtId="0" fontId="9" fillId="0" borderId="13" xfId="0" applyFont="1" applyBorder="1" applyAlignment="1">
      <alignment horizontal="center" vertical="center" wrapText="1"/>
    </xf>
    <xf numFmtId="0" fontId="14" fillId="5" borderId="13" xfId="0" applyFont="1" applyFill="1" applyBorder="1" applyAlignment="1">
      <alignment vertical="center" wrapText="1"/>
    </xf>
    <xf numFmtId="0" fontId="14" fillId="0" borderId="13" xfId="0" applyFont="1" applyBorder="1" applyAlignment="1">
      <alignment horizontal="center" vertical="center"/>
    </xf>
    <xf numFmtId="0" fontId="14" fillId="5" borderId="13" xfId="0" applyFont="1" applyFill="1" applyBorder="1" applyAlignment="1">
      <alignment vertical="center"/>
    </xf>
    <xf numFmtId="0" fontId="15" fillId="2" borderId="1" xfId="0" applyFont="1" applyFill="1" applyBorder="1" applyAlignment="1">
      <alignment horizontal="left"/>
    </xf>
    <xf numFmtId="0" fontId="0" fillId="0" borderId="0" xfId="0" applyFont="1"/>
    <xf numFmtId="0" fontId="0" fillId="0" borderId="0" xfId="0" applyFont="1" applyProtection="1">
      <protection locked="0"/>
    </xf>
    <xf numFmtId="164" fontId="6" fillId="0" borderId="0" xfId="1" applyNumberFormat="1" applyFont="1" applyProtection="1">
      <protection locked="0"/>
    </xf>
    <xf numFmtId="0" fontId="2" fillId="0" borderId="5" xfId="0" applyFont="1" applyBorder="1" applyProtection="1">
      <protection locked="0"/>
    </xf>
    <xf numFmtId="9" fontId="17" fillId="0" borderId="5" xfId="1" applyNumberFormat="1" applyFont="1" applyBorder="1" applyProtection="1">
      <protection locked="0"/>
    </xf>
    <xf numFmtId="9" fontId="0" fillId="0" borderId="0" xfId="0" applyNumberFormat="1" applyFont="1" applyProtection="1">
      <protection locked="0"/>
    </xf>
    <xf numFmtId="0" fontId="0" fillId="0" borderId="0" xfId="0" applyFont="1" applyBorder="1" applyProtection="1">
      <protection locked="0"/>
    </xf>
    <xf numFmtId="0" fontId="2" fillId="0" borderId="5" xfId="0" applyFont="1" applyBorder="1"/>
    <xf numFmtId="164" fontId="13" fillId="0" borderId="0" xfId="0" applyNumberFormat="1" applyFont="1" applyAlignment="1">
      <alignment vertical="center"/>
    </xf>
    <xf numFmtId="164" fontId="13" fillId="0" borderId="0" xfId="1" applyNumberFormat="1" applyFont="1" applyAlignment="1">
      <alignment vertical="center"/>
    </xf>
    <xf numFmtId="4" fontId="13" fillId="0" borderId="2" xfId="0" applyNumberFormat="1" applyFont="1" applyFill="1" applyBorder="1" applyAlignment="1">
      <alignment vertical="center"/>
    </xf>
    <xf numFmtId="49" fontId="19" fillId="0" borderId="0" xfId="0" applyNumberFormat="1" applyFont="1" applyAlignment="1">
      <alignment vertical="center"/>
    </xf>
    <xf numFmtId="0" fontId="19" fillId="0" borderId="0" xfId="0" applyFont="1" applyAlignment="1">
      <alignment vertical="center"/>
    </xf>
    <xf numFmtId="1" fontId="13" fillId="0" borderId="0" xfId="0" applyNumberFormat="1" applyFont="1" applyAlignment="1">
      <alignment vertical="center"/>
    </xf>
    <xf numFmtId="1" fontId="8" fillId="0" borderId="2" xfId="0" applyNumberFormat="1" applyFont="1" applyFill="1" applyBorder="1" applyAlignment="1">
      <alignment vertical="center"/>
    </xf>
    <xf numFmtId="0" fontId="0" fillId="0" borderId="0" xfId="0" applyFont="1" applyAlignment="1">
      <alignment wrapText="1"/>
    </xf>
    <xf numFmtId="49" fontId="20" fillId="0" borderId="0" xfId="0" applyNumberFormat="1" applyFont="1" applyAlignment="1">
      <alignment vertical="center"/>
    </xf>
    <xf numFmtId="0" fontId="20" fillId="0" borderId="0" xfId="0" applyFont="1" applyAlignment="1">
      <alignment vertical="center"/>
    </xf>
    <xf numFmtId="3" fontId="8" fillId="0" borderId="8" xfId="0" applyNumberFormat="1" applyFont="1" applyFill="1" applyBorder="1" applyAlignment="1">
      <alignment vertical="center" wrapText="1"/>
    </xf>
    <xf numFmtId="49" fontId="22" fillId="0" borderId="0" xfId="0" applyNumberFormat="1" applyFont="1" applyAlignment="1">
      <alignment horizontal="center" vertical="center"/>
    </xf>
    <xf numFmtId="49" fontId="21" fillId="0" borderId="0" xfId="0" applyNumberFormat="1" applyFont="1" applyAlignment="1">
      <alignment vertical="center"/>
    </xf>
    <xf numFmtId="0" fontId="21" fillId="0" borderId="0" xfId="0" applyFont="1" applyAlignment="1">
      <alignment vertical="center"/>
    </xf>
    <xf numFmtId="0" fontId="23" fillId="0" borderId="0" xfId="0" applyFont="1"/>
    <xf numFmtId="49" fontId="11" fillId="0" borderId="13" xfId="0" quotePrefix="1" applyNumberFormat="1" applyFont="1" applyFill="1" applyBorder="1" applyAlignment="1">
      <alignment horizontal="center" vertical="center" wrapText="1"/>
    </xf>
    <xf numFmtId="49" fontId="8" fillId="0" borderId="13" xfId="0" quotePrefix="1" applyNumberFormat="1" applyFont="1" applyFill="1" applyBorder="1" applyAlignment="1">
      <alignment horizontal="center" vertical="center" wrapText="1"/>
    </xf>
    <xf numFmtId="49" fontId="8" fillId="0" borderId="18" xfId="0" quotePrefix="1" applyNumberFormat="1" applyFont="1" applyFill="1" applyBorder="1" applyAlignment="1">
      <alignment horizontal="center" vertical="center" wrapText="1"/>
    </xf>
    <xf numFmtId="49" fontId="8" fillId="0" borderId="10" xfId="0" quotePrefix="1" applyNumberFormat="1" applyFont="1" applyFill="1" applyBorder="1" applyAlignment="1">
      <alignment vertical="center" wrapText="1"/>
    </xf>
    <xf numFmtId="3" fontId="13" fillId="0" borderId="17" xfId="0" applyNumberFormat="1" applyFont="1" applyFill="1" applyBorder="1" applyAlignment="1">
      <alignment vertical="center"/>
    </xf>
    <xf numFmtId="49" fontId="8" fillId="0" borderId="13" xfId="0" quotePrefix="1" applyNumberFormat="1" applyFont="1" applyFill="1" applyBorder="1" applyAlignment="1">
      <alignment vertical="center" wrapText="1"/>
    </xf>
    <xf numFmtId="3" fontId="13" fillId="0" borderId="13" xfId="0" applyNumberFormat="1" applyFont="1" applyFill="1" applyBorder="1" applyAlignment="1">
      <alignment vertical="center"/>
    </xf>
    <xf numFmtId="49" fontId="12" fillId="0" borderId="13" xfId="0" quotePrefix="1" applyNumberFormat="1" applyFont="1" applyFill="1" applyBorder="1" applyAlignment="1">
      <alignment vertical="center" wrapText="1"/>
    </xf>
    <xf numFmtId="49" fontId="11" fillId="0" borderId="13" xfId="0" quotePrefix="1" applyNumberFormat="1" applyFont="1" applyFill="1" applyBorder="1" applyAlignment="1">
      <alignment vertical="center" wrapText="1"/>
    </xf>
    <xf numFmtId="9" fontId="13" fillId="0" borderId="13" xfId="1" applyFont="1" applyFill="1" applyBorder="1" applyAlignment="1">
      <alignment vertical="center"/>
    </xf>
    <xf numFmtId="49" fontId="8" fillId="4" borderId="2" xfId="0" applyNumberFormat="1" applyFont="1" applyFill="1" applyBorder="1" applyAlignment="1">
      <alignment vertical="center"/>
    </xf>
    <xf numFmtId="0" fontId="0" fillId="2" borderId="0" xfId="0" applyFont="1" applyFill="1" applyBorder="1" applyAlignment="1">
      <alignment horizontal="left"/>
    </xf>
    <xf numFmtId="49" fontId="24" fillId="0" borderId="0" xfId="0" applyNumberFormat="1" applyFont="1" applyAlignment="1">
      <alignment vertical="center"/>
    </xf>
    <xf numFmtId="49" fontId="20" fillId="0" borderId="0" xfId="0" applyNumberFormat="1" applyFont="1" applyAlignment="1">
      <alignment vertical="center"/>
    </xf>
    <xf numFmtId="49" fontId="8" fillId="0" borderId="11" xfId="0" quotePrefix="1" applyNumberFormat="1" applyFont="1" applyFill="1" applyBorder="1" applyAlignment="1">
      <alignment horizontal="center" vertical="center" wrapText="1"/>
    </xf>
    <xf numFmtId="49" fontId="8" fillId="0" borderId="11" xfId="0" quotePrefix="1" applyNumberFormat="1" applyFont="1" applyFill="1" applyBorder="1" applyAlignment="1">
      <alignment vertical="center" wrapText="1"/>
    </xf>
    <xf numFmtId="49" fontId="8" fillId="6" borderId="8" xfId="0" quotePrefix="1" applyNumberFormat="1" applyFont="1" applyFill="1" applyBorder="1" applyAlignment="1">
      <alignment horizontal="center" vertical="center" wrapText="1"/>
    </xf>
    <xf numFmtId="49" fontId="11" fillId="6" borderId="2" xfId="0" quotePrefix="1" applyNumberFormat="1" applyFont="1" applyFill="1" applyBorder="1" applyAlignment="1">
      <alignment horizontal="center" vertical="center" wrapText="1"/>
    </xf>
    <xf numFmtId="49" fontId="11" fillId="6" borderId="8" xfId="0" quotePrefix="1" applyNumberFormat="1" applyFont="1" applyFill="1" applyBorder="1" applyAlignment="1">
      <alignment horizontal="center" vertical="center" wrapText="1"/>
    </xf>
    <xf numFmtId="49" fontId="11" fillId="6" borderId="13" xfId="0" applyNumberFormat="1" applyFont="1" applyFill="1" applyBorder="1" applyAlignment="1">
      <alignment vertical="center"/>
    </xf>
    <xf numFmtId="49" fontId="8" fillId="6" borderId="13" xfId="0" applyNumberFormat="1" applyFont="1" applyFill="1" applyBorder="1" applyAlignment="1">
      <alignment vertical="center"/>
    </xf>
    <xf numFmtId="49" fontId="8" fillId="6" borderId="2" xfId="0" quotePrefix="1" applyNumberFormat="1" applyFont="1" applyFill="1" applyBorder="1" applyAlignment="1">
      <alignment horizontal="center" vertical="center" wrapText="1"/>
    </xf>
    <xf numFmtId="49" fontId="13" fillId="6" borderId="22" xfId="0" applyNumberFormat="1" applyFont="1" applyFill="1" applyBorder="1" applyAlignment="1">
      <alignment vertical="center"/>
    </xf>
    <xf numFmtId="49" fontId="26" fillId="6" borderId="21" xfId="0" applyNumberFormat="1" applyFont="1" applyFill="1" applyBorder="1" applyAlignment="1">
      <alignment vertical="center"/>
    </xf>
    <xf numFmtId="0" fontId="13" fillId="6" borderId="22" xfId="0" applyFont="1" applyFill="1" applyBorder="1" applyAlignment="1">
      <alignment vertical="center"/>
    </xf>
    <xf numFmtId="49" fontId="11" fillId="6" borderId="18" xfId="0" quotePrefix="1" applyNumberFormat="1" applyFont="1" applyFill="1" applyBorder="1" applyAlignment="1">
      <alignment horizontal="center" vertical="center" wrapText="1"/>
    </xf>
    <xf numFmtId="49" fontId="11" fillId="6" borderId="9" xfId="0" quotePrefix="1" applyNumberFormat="1" applyFont="1" applyFill="1" applyBorder="1" applyAlignment="1">
      <alignment vertical="center" wrapText="1"/>
    </xf>
    <xf numFmtId="3" fontId="13" fillId="6" borderId="12" xfId="0" applyNumberFormat="1" applyFont="1" applyFill="1" applyBorder="1" applyAlignment="1">
      <alignment vertical="center"/>
    </xf>
    <xf numFmtId="0" fontId="25" fillId="6" borderId="13" xfId="0" applyFont="1" applyFill="1" applyBorder="1" applyAlignment="1">
      <alignment horizontal="center" vertical="center" wrapText="1"/>
    </xf>
    <xf numFmtId="0" fontId="15" fillId="6" borderId="0" xfId="0" applyFont="1" applyFill="1" applyBorder="1" applyAlignment="1">
      <alignment vertical="top"/>
    </xf>
    <xf numFmtId="0" fontId="16" fillId="6" borderId="0" xfId="0" applyFont="1" applyFill="1" applyBorder="1"/>
    <xf numFmtId="0" fontId="16" fillId="6" borderId="0" xfId="0" applyFont="1" applyFill="1"/>
    <xf numFmtId="0" fontId="0" fillId="6" borderId="16" xfId="0" applyFont="1" applyFill="1" applyBorder="1"/>
    <xf numFmtId="0" fontId="15" fillId="6" borderId="16" xfId="0" applyFont="1" applyFill="1" applyBorder="1" applyAlignment="1">
      <alignment horizontal="right"/>
    </xf>
    <xf numFmtId="0" fontId="2" fillId="6" borderId="16" xfId="0" applyFont="1" applyFill="1" applyBorder="1"/>
    <xf numFmtId="0" fontId="2" fillId="6" borderId="16" xfId="0" applyFont="1" applyFill="1" applyBorder="1" applyAlignment="1">
      <alignment horizontal="right"/>
    </xf>
    <xf numFmtId="0" fontId="2" fillId="6" borderId="16" xfId="0" applyFont="1" applyFill="1" applyBorder="1" applyAlignment="1"/>
    <xf numFmtId="49" fontId="26" fillId="6" borderId="20" xfId="0" applyNumberFormat="1" applyFont="1" applyFill="1" applyBorder="1" applyAlignment="1">
      <alignment vertical="center"/>
    </xf>
    <xf numFmtId="49" fontId="2" fillId="6" borderId="18" xfId="0" applyNumberFormat="1" applyFont="1" applyFill="1" applyBorder="1" applyAlignment="1">
      <alignment vertical="center"/>
    </xf>
    <xf numFmtId="49" fontId="11" fillId="6" borderId="19" xfId="0" applyNumberFormat="1" applyFont="1" applyFill="1" applyBorder="1" applyAlignment="1">
      <alignment vertical="center"/>
    </xf>
    <xf numFmtId="49" fontId="22" fillId="6" borderId="22" xfId="0" applyNumberFormat="1" applyFont="1" applyFill="1" applyBorder="1" applyAlignment="1">
      <alignment vertical="center"/>
    </xf>
    <xf numFmtId="49" fontId="22" fillId="6" borderId="18" xfId="0" applyNumberFormat="1" applyFont="1" applyFill="1" applyBorder="1" applyAlignment="1">
      <alignment vertical="center"/>
    </xf>
    <xf numFmtId="49" fontId="11" fillId="6" borderId="4" xfId="0" quotePrefix="1" applyNumberFormat="1" applyFont="1" applyFill="1" applyBorder="1" applyAlignment="1">
      <alignment vertical="center" wrapText="1"/>
    </xf>
    <xf numFmtId="49" fontId="8" fillId="4" borderId="21" xfId="0" applyNumberFormat="1" applyFont="1" applyFill="1" applyBorder="1" applyAlignment="1">
      <alignment vertical="center"/>
    </xf>
    <xf numFmtId="0" fontId="11" fillId="6" borderId="18" xfId="2" quotePrefix="1" applyFont="1" applyFill="1" applyBorder="1" applyAlignment="1">
      <alignment horizontal="center" vertical="center"/>
    </xf>
    <xf numFmtId="0" fontId="11" fillId="6" borderId="13" xfId="2" quotePrefix="1" applyFont="1" applyFill="1" applyBorder="1" applyAlignment="1">
      <alignment horizontal="center" vertical="center"/>
    </xf>
    <xf numFmtId="0" fontId="11" fillId="6" borderId="24" xfId="2" quotePrefix="1" applyFont="1" applyFill="1" applyBorder="1" applyAlignment="1">
      <alignment horizontal="center" vertical="center"/>
    </xf>
    <xf numFmtId="49" fontId="26" fillId="6" borderId="18" xfId="0" applyNumberFormat="1" applyFont="1" applyFill="1" applyBorder="1" applyAlignment="1">
      <alignment vertical="center"/>
    </xf>
    <xf numFmtId="0" fontId="13" fillId="6" borderId="23" xfId="0" applyFont="1" applyFill="1" applyBorder="1" applyAlignment="1">
      <alignment vertical="center"/>
    </xf>
    <xf numFmtId="49" fontId="11" fillId="6" borderId="18" xfId="0" quotePrefix="1" applyNumberFormat="1" applyFont="1" applyFill="1" applyBorder="1" applyAlignment="1">
      <alignment vertical="center" wrapText="1"/>
    </xf>
    <xf numFmtId="49" fontId="11" fillId="6" borderId="22" xfId="0" quotePrefix="1" applyNumberFormat="1" applyFont="1" applyFill="1" applyBorder="1" applyAlignment="1">
      <alignment horizontal="center" vertical="center" wrapText="1"/>
    </xf>
    <xf numFmtId="0" fontId="27" fillId="0" borderId="0" xfId="3"/>
    <xf numFmtId="0" fontId="22" fillId="0" borderId="0" xfId="0" applyFont="1" applyAlignment="1">
      <alignment vertical="center"/>
    </xf>
    <xf numFmtId="49" fontId="26" fillId="0" borderId="0" xfId="0" applyNumberFormat="1" applyFont="1" applyAlignment="1">
      <alignment vertical="center"/>
    </xf>
    <xf numFmtId="49" fontId="22" fillId="0" borderId="0" xfId="0" applyNumberFormat="1" applyFont="1" applyAlignment="1">
      <alignment horizontal="right" vertical="center"/>
    </xf>
    <xf numFmtId="49" fontId="22" fillId="0" borderId="0" xfId="0" applyNumberFormat="1" applyFont="1" applyAlignment="1">
      <alignment vertical="center"/>
    </xf>
    <xf numFmtId="1" fontId="8" fillId="2" borderId="2" xfId="0" applyNumberFormat="1" applyFont="1" applyFill="1" applyBorder="1" applyAlignment="1">
      <alignment vertical="center"/>
    </xf>
    <xf numFmtId="49" fontId="13" fillId="2" borderId="0" xfId="0" applyNumberFormat="1" applyFont="1" applyFill="1" applyBorder="1" applyAlignment="1">
      <alignment vertical="center"/>
    </xf>
    <xf numFmtId="3" fontId="13" fillId="2" borderId="13" xfId="0" applyNumberFormat="1" applyFont="1" applyFill="1" applyBorder="1" applyAlignment="1">
      <alignment vertical="center"/>
    </xf>
    <xf numFmtId="49" fontId="13" fillId="2" borderId="13" xfId="0" applyNumberFormat="1" applyFont="1" applyFill="1" applyBorder="1" applyAlignment="1">
      <alignment vertical="center"/>
    </xf>
    <xf numFmtId="0" fontId="9" fillId="5" borderId="13" xfId="0" applyFont="1" applyFill="1" applyBorder="1" applyAlignment="1">
      <alignment vertical="center" wrapText="1"/>
    </xf>
    <xf numFmtId="166" fontId="0" fillId="2" borderId="0" xfId="0" applyNumberFormat="1" applyFont="1" applyFill="1" applyBorder="1" applyAlignment="1">
      <alignment horizontal="right"/>
    </xf>
    <xf numFmtId="166" fontId="0" fillId="2" borderId="0" xfId="0" applyNumberFormat="1" applyFont="1" applyFill="1" applyAlignment="1">
      <alignment horizontal="right"/>
    </xf>
    <xf numFmtId="166" fontId="2" fillId="2" borderId="1" xfId="0" applyNumberFormat="1" applyFont="1" applyFill="1" applyBorder="1" applyAlignment="1">
      <alignment horizontal="right"/>
    </xf>
    <xf numFmtId="166" fontId="0" fillId="0" borderId="0" xfId="0" applyNumberFormat="1" applyFont="1"/>
    <xf numFmtId="166" fontId="2" fillId="0" borderId="5" xfId="0" applyNumberFormat="1" applyFont="1" applyBorder="1"/>
    <xf numFmtId="166" fontId="0" fillId="0" borderId="0" xfId="0" applyNumberFormat="1" applyFont="1" applyProtection="1">
      <protection locked="0"/>
    </xf>
    <xf numFmtId="166" fontId="0" fillId="0" borderId="0" xfId="0" applyNumberFormat="1" applyFont="1" applyBorder="1" applyProtection="1">
      <protection locked="0"/>
    </xf>
    <xf numFmtId="164" fontId="0" fillId="0" borderId="0" xfId="1" applyNumberFormat="1" applyFont="1" applyProtection="1">
      <protection locked="0"/>
    </xf>
    <xf numFmtId="165" fontId="20" fillId="0" borderId="2" xfId="0" applyNumberFormat="1" applyFont="1" applyFill="1" applyBorder="1" applyAlignment="1">
      <alignment vertical="center"/>
    </xf>
    <xf numFmtId="3" fontId="20" fillId="0" borderId="2" xfId="0" applyNumberFormat="1" applyFont="1" applyFill="1" applyBorder="1" applyAlignment="1">
      <alignment vertical="center"/>
    </xf>
    <xf numFmtId="164" fontId="10" fillId="0" borderId="2" xfId="1" applyNumberFormat="1" applyFont="1" applyFill="1" applyBorder="1" applyAlignment="1">
      <alignment vertical="center" wrapText="1"/>
    </xf>
    <xf numFmtId="3" fontId="20" fillId="0" borderId="8" xfId="0" applyNumberFormat="1" applyFont="1" applyFill="1" applyBorder="1" applyAlignment="1">
      <alignment vertical="center"/>
    </xf>
    <xf numFmtId="166" fontId="8" fillId="0" borderId="2" xfId="0" applyNumberFormat="1" applyFont="1" applyFill="1" applyBorder="1" applyAlignment="1">
      <alignment vertical="center" wrapText="1"/>
    </xf>
    <xf numFmtId="164" fontId="8" fillId="2" borderId="2" xfId="1" applyNumberFormat="1" applyFont="1" applyFill="1" applyBorder="1" applyAlignment="1">
      <alignment vertical="center"/>
    </xf>
    <xf numFmtId="164" fontId="8" fillId="2" borderId="2" xfId="1" applyNumberFormat="1" applyFont="1" applyFill="1" applyBorder="1" applyAlignment="1">
      <alignment vertical="center" wrapText="1"/>
    </xf>
    <xf numFmtId="3" fontId="10" fillId="0" borderId="2" xfId="0" applyNumberFormat="1" applyFont="1" applyFill="1" applyBorder="1" applyAlignment="1">
      <alignment vertical="center" wrapText="1"/>
    </xf>
    <xf numFmtId="3" fontId="10" fillId="0" borderId="2" xfId="0" applyNumberFormat="1" applyFont="1" applyFill="1" applyBorder="1" applyAlignment="1">
      <alignment vertical="center"/>
    </xf>
    <xf numFmtId="0" fontId="29" fillId="0" borderId="0" xfId="0" applyFont="1" applyAlignment="1">
      <alignment vertical="center"/>
    </xf>
    <xf numFmtId="0" fontId="10" fillId="0" borderId="0" xfId="0" applyFont="1" applyAlignment="1">
      <alignment vertical="center"/>
    </xf>
    <xf numFmtId="0" fontId="29" fillId="0" borderId="0" xfId="0" applyFont="1" applyAlignment="1">
      <alignment horizontal="left" vertical="center"/>
    </xf>
    <xf numFmtId="0" fontId="0" fillId="0" borderId="0" xfId="0" applyFont="1" applyAlignment="1">
      <alignment vertical="center"/>
    </xf>
    <xf numFmtId="49" fontId="8" fillId="0" borderId="0" xfId="0" applyNumberFormat="1" applyFont="1" applyAlignment="1">
      <alignment vertical="center"/>
    </xf>
    <xf numFmtId="164" fontId="10" fillId="2" borderId="2" xfId="1" applyNumberFormat="1" applyFont="1" applyFill="1" applyBorder="1" applyAlignment="1">
      <alignment vertical="center"/>
    </xf>
    <xf numFmtId="49" fontId="8" fillId="4" borderId="6" xfId="0" quotePrefix="1" applyNumberFormat="1" applyFont="1" applyFill="1" applyBorder="1" applyAlignment="1">
      <alignment vertical="center" wrapText="1"/>
    </xf>
    <xf numFmtId="49" fontId="8" fillId="0" borderId="7" xfId="0" applyNumberFormat="1" applyFont="1" applyFill="1" applyBorder="1" applyAlignment="1">
      <alignment vertical="center" wrapText="1"/>
    </xf>
    <xf numFmtId="49" fontId="8" fillId="0" borderId="8" xfId="0" applyNumberFormat="1" applyFont="1" applyFill="1" applyBorder="1" applyAlignment="1">
      <alignment vertical="center" wrapText="1"/>
    </xf>
    <xf numFmtId="49" fontId="8" fillId="4" borderId="7" xfId="0" quotePrefix="1" applyNumberFormat="1" applyFont="1" applyFill="1" applyBorder="1" applyAlignment="1">
      <alignment vertical="center" wrapText="1"/>
    </xf>
    <xf numFmtId="49" fontId="8" fillId="4" borderId="8" xfId="0" quotePrefix="1" applyNumberFormat="1" applyFont="1" applyFill="1" applyBorder="1" applyAlignment="1">
      <alignment vertical="center" wrapText="1"/>
    </xf>
    <xf numFmtId="49" fontId="18" fillId="0" borderId="0" xfId="0" quotePrefix="1" applyNumberFormat="1" applyFont="1" applyAlignment="1">
      <alignment vertical="center" wrapText="1"/>
    </xf>
    <xf numFmtId="49" fontId="3" fillId="0" borderId="0" xfId="0" applyNumberFormat="1" applyFont="1" applyAlignment="1">
      <alignment vertical="center" wrapText="1"/>
    </xf>
    <xf numFmtId="49" fontId="8" fillId="4" borderId="3" xfId="0" quotePrefix="1" applyNumberFormat="1" applyFont="1" applyFill="1" applyBorder="1" applyAlignment="1">
      <alignment vertical="center" wrapText="1"/>
    </xf>
    <xf numFmtId="49" fontId="18" fillId="0" borderId="0" xfId="0" applyNumberFormat="1" applyFont="1" applyAlignment="1">
      <alignment vertical="center" wrapText="1"/>
    </xf>
    <xf numFmtId="49" fontId="11" fillId="6" borderId="7" xfId="0" quotePrefix="1" applyNumberFormat="1" applyFont="1" applyFill="1" applyBorder="1" applyAlignment="1">
      <alignment horizontal="center" vertical="center" wrapText="1"/>
    </xf>
    <xf numFmtId="49" fontId="11" fillId="6" borderId="8" xfId="0" applyNumberFormat="1" applyFont="1" applyFill="1" applyBorder="1" applyAlignment="1">
      <alignment horizontal="center" vertical="center" wrapText="1"/>
    </xf>
    <xf numFmtId="49" fontId="18" fillId="0" borderId="0" xfId="0" quotePrefix="1" applyNumberFormat="1" applyFont="1" applyAlignment="1">
      <alignment wrapText="1"/>
    </xf>
    <xf numFmtId="49" fontId="2" fillId="0" borderId="0" xfId="0" applyNumberFormat="1" applyFont="1" applyAlignment="1">
      <alignment wrapText="1"/>
    </xf>
    <xf numFmtId="49" fontId="11" fillId="4" borderId="13" xfId="0" quotePrefix="1"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8" fillId="0" borderId="6" xfId="0" quotePrefix="1" applyNumberFormat="1" applyFont="1" applyFill="1" applyBorder="1" applyAlignment="1">
      <alignment horizontal="right" vertical="center" wrapText="1"/>
    </xf>
    <xf numFmtId="49" fontId="8" fillId="0" borderId="8" xfId="0" quotePrefix="1" applyNumberFormat="1" applyFont="1" applyFill="1" applyBorder="1" applyAlignment="1">
      <alignment horizontal="right" vertical="center" wrapText="1"/>
    </xf>
    <xf numFmtId="49" fontId="8" fillId="6" borderId="7" xfId="0" applyNumberFormat="1" applyFont="1" applyFill="1" applyBorder="1" applyAlignment="1">
      <alignment horizontal="center" vertical="center" wrapText="1"/>
    </xf>
    <xf numFmtId="49" fontId="8" fillId="6" borderId="8" xfId="0" applyNumberFormat="1" applyFont="1" applyFill="1" applyBorder="1" applyAlignment="1">
      <alignment horizontal="center" vertical="center" wrapText="1"/>
    </xf>
    <xf numFmtId="49" fontId="11" fillId="6" borderId="6" xfId="0" quotePrefix="1" applyNumberFormat="1" applyFont="1" applyFill="1" applyBorder="1" applyAlignment="1">
      <alignment horizontal="center" vertical="center" wrapText="1"/>
    </xf>
    <xf numFmtId="0" fontId="25" fillId="6" borderId="14" xfId="0" applyFont="1" applyFill="1" applyBorder="1" applyAlignment="1">
      <alignment horizontal="center" vertical="center" wrapText="1"/>
    </xf>
    <xf numFmtId="0" fontId="25" fillId="6" borderId="15" xfId="0" applyFont="1" applyFill="1" applyBorder="1" applyAlignment="1">
      <alignment horizontal="center" vertical="center" wrapText="1"/>
    </xf>
    <xf numFmtId="49" fontId="3" fillId="2" borderId="0" xfId="0" applyNumberFormat="1" applyFont="1" applyFill="1" applyAlignment="1">
      <alignment horizontal="left" wrapText="1" shrinkToFit="1"/>
    </xf>
    <xf numFmtId="49" fontId="23" fillId="2" borderId="0" xfId="0" applyNumberFormat="1" applyFont="1" applyFill="1" applyAlignment="1">
      <alignment horizontal="left" wrapText="1" shrinkToFit="1"/>
    </xf>
  </cellXfs>
  <cellStyles count="4">
    <cellStyle name="Hyperlink" xfId="3" builtinId="8"/>
    <cellStyle name="Normal" xfId="0" builtinId="0"/>
    <cellStyle name="Normal 4"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election activeCell="C10" sqref="C10"/>
    </sheetView>
  </sheetViews>
  <sheetFormatPr defaultRowHeight="14.5" x14ac:dyDescent="0.35"/>
  <cols>
    <col min="2" max="2" width="9.81640625" bestFit="1" customWidth="1"/>
    <col min="3" max="3" width="131.54296875" bestFit="1" customWidth="1"/>
  </cols>
  <sheetData>
    <row r="1" spans="1:3" ht="23.5" x14ac:dyDescent="0.55000000000000004">
      <c r="A1" s="5" t="s">
        <v>277</v>
      </c>
      <c r="B1" s="5"/>
      <c r="C1" s="5"/>
    </row>
    <row r="2" spans="1:3" ht="21" x14ac:dyDescent="0.5">
      <c r="A2" s="4" t="s">
        <v>8</v>
      </c>
      <c r="B2" s="3"/>
      <c r="C2" s="3"/>
    </row>
    <row r="4" spans="1:3" ht="21" x14ac:dyDescent="0.5">
      <c r="A4" s="2" t="s">
        <v>7</v>
      </c>
    </row>
    <row r="5" spans="1:3" x14ac:dyDescent="0.35">
      <c r="B5" s="6" t="s">
        <v>1</v>
      </c>
      <c r="C5" s="102" t="s">
        <v>10</v>
      </c>
    </row>
    <row r="6" spans="1:3" x14ac:dyDescent="0.35">
      <c r="B6" s="6" t="s">
        <v>0</v>
      </c>
      <c r="C6" s="102" t="s">
        <v>11</v>
      </c>
    </row>
    <row r="7" spans="1:3" x14ac:dyDescent="0.35">
      <c r="B7" s="6" t="s">
        <v>2</v>
      </c>
      <c r="C7" s="102" t="s">
        <v>12</v>
      </c>
    </row>
    <row r="8" spans="1:3" x14ac:dyDescent="0.35">
      <c r="B8" s="6" t="s">
        <v>3</v>
      </c>
      <c r="C8" s="102" t="s">
        <v>13</v>
      </c>
    </row>
    <row r="9" spans="1:3" x14ac:dyDescent="0.35">
      <c r="B9" s="6" t="s">
        <v>4</v>
      </c>
      <c r="C9" s="102" t="s">
        <v>14</v>
      </c>
    </row>
    <row r="10" spans="1:3" x14ac:dyDescent="0.35">
      <c r="B10" s="6" t="s">
        <v>5</v>
      </c>
      <c r="C10" s="102" t="s">
        <v>252</v>
      </c>
    </row>
    <row r="15" spans="1:3" ht="21" x14ac:dyDescent="0.5">
      <c r="A15" s="2" t="s">
        <v>9</v>
      </c>
    </row>
    <row r="16" spans="1:3" ht="14.5" customHeight="1" x14ac:dyDescent="0.35">
      <c r="A16" t="s">
        <v>279</v>
      </c>
    </row>
    <row r="17" spans="1:1" ht="14.5" customHeight="1" x14ac:dyDescent="0.35">
      <c r="A17" t="s">
        <v>280</v>
      </c>
    </row>
    <row r="18" spans="1:1" x14ac:dyDescent="0.35">
      <c r="A18" t="s">
        <v>278</v>
      </c>
    </row>
    <row r="20" spans="1:1" x14ac:dyDescent="0.35">
      <c r="A20" t="s">
        <v>281</v>
      </c>
    </row>
    <row r="21" spans="1:1" x14ac:dyDescent="0.35">
      <c r="A21" t="s">
        <v>282</v>
      </c>
    </row>
    <row r="23" spans="1:1" ht="14.5" customHeight="1" x14ac:dyDescent="0.35"/>
    <row r="24" spans="1:1" ht="14.5" customHeight="1" x14ac:dyDescent="0.35"/>
  </sheetData>
  <hyperlinks>
    <hyperlink ref="C5" location="'EU KM1'!A1" display="EU KM1: Key metrics template"/>
    <hyperlink ref="C6" location="'EU OV1'!A1" display="EU OV1: Overview of risk weighted exposure amounts"/>
    <hyperlink ref="C7" location="'EU CR8'!A1" display="EU CR8:  RWEA flow statements of credit risk exposures under the IRB approach "/>
    <hyperlink ref="C8" location="'EU LIQ1'!A1" display="EU LIQ1: Quantitative information of LCR"/>
    <hyperlink ref="C9" location="'EU LIQB'!A1" display="EU LIQB:  on qualitative information on LCR, which complements template EU LIQ1."/>
    <hyperlink ref="C10" location="'FFFS 2010 7'!A1" display="Information to conform with FFFS 2010:7"/>
  </hyperlink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showGridLines="0" topLeftCell="A45" zoomScaleNormal="100" workbookViewId="0">
      <selection activeCell="D42" sqref="D42"/>
    </sheetView>
  </sheetViews>
  <sheetFormatPr defaultColWidth="9.1796875" defaultRowHeight="13" x14ac:dyDescent="0.35"/>
  <cols>
    <col min="1" max="1" width="8.1796875" style="20" customWidth="1"/>
    <col min="2" max="2" width="9.54296875" style="20" customWidth="1"/>
    <col min="3" max="3" width="79.54296875" style="20" customWidth="1"/>
    <col min="4" max="8" width="13.54296875" style="20" customWidth="1"/>
    <col min="9" max="10" width="8.1796875" style="20" customWidth="1"/>
    <col min="11" max="16384" width="9.1796875" style="20"/>
  </cols>
  <sheetData>
    <row r="1" spans="1:16" s="103" customFormat="1" ht="16" customHeight="1" x14ac:dyDescent="0.35">
      <c r="A1" s="104" t="s">
        <v>276</v>
      </c>
      <c r="B1" s="104"/>
      <c r="C1" s="104"/>
      <c r="D1" s="105"/>
      <c r="E1" s="47"/>
      <c r="F1" s="106"/>
      <c r="G1" s="106"/>
    </row>
    <row r="2" spans="1:16" ht="16" customHeight="1" x14ac:dyDescent="0.35">
      <c r="A2" s="18"/>
      <c r="B2" s="18"/>
      <c r="C2" s="18"/>
      <c r="D2" s="18"/>
      <c r="E2" s="18"/>
      <c r="F2" s="18"/>
      <c r="G2" s="18"/>
      <c r="H2" s="18"/>
      <c r="I2" s="18"/>
      <c r="J2" s="18"/>
    </row>
    <row r="3" spans="1:16" ht="21" customHeight="1" x14ac:dyDescent="0.35">
      <c r="A3" s="18"/>
      <c r="B3" s="140" t="s">
        <v>266</v>
      </c>
      <c r="C3" s="141"/>
      <c r="D3" s="141"/>
      <c r="E3" s="18"/>
      <c r="F3" s="18"/>
      <c r="G3" s="18"/>
      <c r="H3" s="18"/>
      <c r="I3" s="18"/>
      <c r="J3" s="18"/>
    </row>
    <row r="4" spans="1:16" ht="14.15" customHeight="1" x14ac:dyDescent="0.35">
      <c r="A4" s="18"/>
      <c r="B4" s="18"/>
      <c r="C4" s="18"/>
      <c r="D4" s="18"/>
      <c r="E4" s="18"/>
      <c r="F4" s="18"/>
      <c r="G4" s="18"/>
      <c r="H4" s="18"/>
      <c r="I4" s="18"/>
      <c r="J4" s="18"/>
    </row>
    <row r="5" spans="1:16" ht="14.15" customHeight="1" x14ac:dyDescent="0.35">
      <c r="A5" s="18"/>
      <c r="B5" s="18"/>
      <c r="C5" s="18"/>
      <c r="D5" s="18"/>
      <c r="E5" s="18"/>
      <c r="F5" s="18"/>
      <c r="G5" s="18"/>
      <c r="H5" s="18"/>
      <c r="I5" s="18"/>
      <c r="J5" s="18"/>
    </row>
    <row r="6" spans="1:16" ht="28" customHeight="1" x14ac:dyDescent="0.35">
      <c r="A6" s="18"/>
      <c r="B6" s="70" t="s">
        <v>104</v>
      </c>
      <c r="C6" s="71"/>
      <c r="D6" s="67" t="s">
        <v>16</v>
      </c>
      <c r="E6" s="72" t="s">
        <v>21</v>
      </c>
      <c r="F6" s="72" t="s">
        <v>22</v>
      </c>
      <c r="G6" s="72" t="s">
        <v>23</v>
      </c>
      <c r="H6" s="72" t="s">
        <v>24</v>
      </c>
      <c r="I6" s="18"/>
      <c r="J6" s="18"/>
    </row>
    <row r="7" spans="1:16" ht="28" customHeight="1" x14ac:dyDescent="0.35">
      <c r="A7" s="18"/>
      <c r="B7" s="95"/>
      <c r="C7" s="96"/>
      <c r="D7" s="97" t="s">
        <v>275</v>
      </c>
      <c r="E7" s="97" t="s">
        <v>25</v>
      </c>
      <c r="F7" s="97" t="s">
        <v>26</v>
      </c>
      <c r="G7" s="97" t="s">
        <v>27</v>
      </c>
      <c r="H7" s="97" t="s">
        <v>28</v>
      </c>
      <c r="I7" s="18"/>
      <c r="J7" s="18"/>
    </row>
    <row r="8" spans="1:16" ht="28" customHeight="1" x14ac:dyDescent="0.35">
      <c r="A8" s="18"/>
      <c r="B8" s="94"/>
      <c r="C8" s="142" t="s">
        <v>29</v>
      </c>
      <c r="D8" s="136"/>
      <c r="E8" s="136"/>
      <c r="F8" s="136"/>
      <c r="G8" s="136"/>
      <c r="H8" s="137"/>
      <c r="I8" s="18"/>
      <c r="J8" s="18"/>
    </row>
    <row r="9" spans="1:16" ht="28" customHeight="1" x14ac:dyDescent="0.35">
      <c r="A9" s="18"/>
      <c r="B9" s="65" t="s">
        <v>17</v>
      </c>
      <c r="C9" s="8" t="s">
        <v>30</v>
      </c>
      <c r="D9" s="9">
        <f>19797365297.29/1000000</f>
        <v>19797.365297290002</v>
      </c>
      <c r="E9" s="9">
        <f>19710305964.212/1000000</f>
        <v>19710.305964212002</v>
      </c>
      <c r="F9" s="9">
        <v>19573</v>
      </c>
      <c r="G9" s="14">
        <v>19450</v>
      </c>
      <c r="H9" s="14">
        <v>19115</v>
      </c>
      <c r="I9" s="18"/>
      <c r="J9" s="18"/>
    </row>
    <row r="10" spans="1:16" ht="28" customHeight="1" x14ac:dyDescent="0.35">
      <c r="A10" s="18"/>
      <c r="B10" s="7" t="s">
        <v>19</v>
      </c>
      <c r="C10" s="8" t="s">
        <v>31</v>
      </c>
      <c r="D10" s="9">
        <f>19797365297.29/1000000</f>
        <v>19797.365297290002</v>
      </c>
      <c r="E10" s="9">
        <f t="shared" ref="E10:E11" si="0">19710305964.212/1000000</f>
        <v>19710.305964212002</v>
      </c>
      <c r="F10" s="14">
        <v>19573</v>
      </c>
      <c r="G10" s="14">
        <v>19450</v>
      </c>
      <c r="H10" s="14">
        <v>19115</v>
      </c>
      <c r="I10" s="18"/>
      <c r="J10" s="18"/>
    </row>
    <row r="11" spans="1:16" ht="28" customHeight="1" x14ac:dyDescent="0.35">
      <c r="A11" s="18"/>
      <c r="B11" s="7" t="s">
        <v>20</v>
      </c>
      <c r="C11" s="8" t="s">
        <v>32</v>
      </c>
      <c r="D11" s="9">
        <f>19797365297.29/1000000</f>
        <v>19797.365297290002</v>
      </c>
      <c r="E11" s="9">
        <f t="shared" si="0"/>
        <v>19710.305964212002</v>
      </c>
      <c r="F11" s="14">
        <v>19573</v>
      </c>
      <c r="G11" s="14">
        <v>19450</v>
      </c>
      <c r="H11" s="14">
        <v>19115</v>
      </c>
      <c r="I11" s="18"/>
      <c r="J11" s="18"/>
    </row>
    <row r="12" spans="1:16" ht="28" customHeight="1" x14ac:dyDescent="0.35">
      <c r="A12" s="18"/>
      <c r="B12" s="61"/>
      <c r="C12" s="135" t="s">
        <v>33</v>
      </c>
      <c r="D12" s="136"/>
      <c r="E12" s="136"/>
      <c r="F12" s="136"/>
      <c r="G12" s="136"/>
      <c r="H12" s="137"/>
      <c r="I12" s="18"/>
      <c r="J12" s="18"/>
    </row>
    <row r="13" spans="1:16" ht="28" customHeight="1" x14ac:dyDescent="0.35">
      <c r="A13" s="18"/>
      <c r="B13" s="7" t="s">
        <v>34</v>
      </c>
      <c r="C13" s="8" t="s">
        <v>18</v>
      </c>
      <c r="D13" s="9">
        <f>87526240013.53/1000000</f>
        <v>87526.240013529998</v>
      </c>
      <c r="E13" s="9">
        <f>84533261766.61/1000000</f>
        <v>84533.261766609998</v>
      </c>
      <c r="F13" s="14">
        <v>89744</v>
      </c>
      <c r="G13" s="14">
        <v>89202</v>
      </c>
      <c r="H13" s="14">
        <v>93945</v>
      </c>
      <c r="I13" s="18"/>
      <c r="J13" s="18"/>
      <c r="P13" s="20">
        <f>6.56-4.5</f>
        <v>2.0599999999999996</v>
      </c>
    </row>
    <row r="14" spans="1:16" ht="28" customHeight="1" x14ac:dyDescent="0.35">
      <c r="A14" s="18"/>
      <c r="B14" s="61"/>
      <c r="C14" s="135" t="s">
        <v>35</v>
      </c>
      <c r="D14" s="136"/>
      <c r="E14" s="136"/>
      <c r="F14" s="136"/>
      <c r="G14" s="136"/>
      <c r="H14" s="137"/>
      <c r="I14" s="18"/>
      <c r="J14" s="18"/>
    </row>
    <row r="15" spans="1:16" ht="28" customHeight="1" x14ac:dyDescent="0.35">
      <c r="A15" s="18"/>
      <c r="B15" s="7" t="s">
        <v>36</v>
      </c>
      <c r="C15" s="8" t="s">
        <v>37</v>
      </c>
      <c r="D15" s="10">
        <v>0.226188</v>
      </c>
      <c r="E15" s="10">
        <v>0.23316600000000001</v>
      </c>
      <c r="F15" s="10">
        <v>0.218</v>
      </c>
      <c r="G15" s="10">
        <v>0.218</v>
      </c>
      <c r="H15" s="10">
        <v>0.20300000000000001</v>
      </c>
      <c r="I15" s="18"/>
      <c r="J15" s="18"/>
    </row>
    <row r="16" spans="1:16" ht="28" customHeight="1" x14ac:dyDescent="0.35">
      <c r="A16" s="18"/>
      <c r="B16" s="7" t="s">
        <v>38</v>
      </c>
      <c r="C16" s="8" t="s">
        <v>39</v>
      </c>
      <c r="D16" s="10">
        <v>0.226188</v>
      </c>
      <c r="E16" s="10">
        <v>0.23316600000000001</v>
      </c>
      <c r="F16" s="10">
        <v>0.218</v>
      </c>
      <c r="G16" s="10">
        <v>0.218</v>
      </c>
      <c r="H16" s="10">
        <v>0.20300000000000001</v>
      </c>
      <c r="I16" s="18"/>
      <c r="J16" s="18"/>
    </row>
    <row r="17" spans="1:11" ht="28" customHeight="1" x14ac:dyDescent="0.35">
      <c r="A17" s="18"/>
      <c r="B17" s="7" t="s">
        <v>40</v>
      </c>
      <c r="C17" s="8" t="s">
        <v>41</v>
      </c>
      <c r="D17" s="10">
        <v>0.226188</v>
      </c>
      <c r="E17" s="10">
        <v>0.23316600000000001</v>
      </c>
      <c r="F17" s="10">
        <v>0.218</v>
      </c>
      <c r="G17" s="10">
        <v>0.218</v>
      </c>
      <c r="H17" s="10">
        <v>0.20300000000000001</v>
      </c>
      <c r="I17" s="18"/>
      <c r="J17" s="18"/>
    </row>
    <row r="18" spans="1:11" ht="44.15" customHeight="1" x14ac:dyDescent="0.35">
      <c r="A18" s="18"/>
      <c r="B18" s="61"/>
      <c r="C18" s="135" t="s">
        <v>42</v>
      </c>
      <c r="D18" s="136"/>
      <c r="E18" s="136"/>
      <c r="F18" s="136"/>
      <c r="G18" s="136"/>
      <c r="H18" s="137"/>
      <c r="I18" s="18"/>
      <c r="J18" s="18"/>
    </row>
    <row r="19" spans="1:11" ht="28" customHeight="1" x14ac:dyDescent="0.35">
      <c r="A19" s="18"/>
      <c r="B19" s="7" t="s">
        <v>43</v>
      </c>
      <c r="C19" s="8" t="s">
        <v>44</v>
      </c>
      <c r="D19" s="10">
        <v>3.6700000000000003E-2</v>
      </c>
      <c r="E19" s="13">
        <v>4.8000000000000001E-2</v>
      </c>
      <c r="F19" s="13">
        <v>4.3999999999999997E-2</v>
      </c>
      <c r="G19" s="10">
        <v>4.3999999999999997E-2</v>
      </c>
      <c r="H19" s="11"/>
      <c r="I19" s="18"/>
      <c r="J19" s="18"/>
    </row>
    <row r="20" spans="1:11" ht="28" customHeight="1" x14ac:dyDescent="0.35">
      <c r="A20" s="18"/>
      <c r="B20" s="7" t="s">
        <v>45</v>
      </c>
      <c r="C20" s="8" t="s">
        <v>46</v>
      </c>
      <c r="D20" s="10">
        <v>2.06E-2</v>
      </c>
      <c r="E20" s="13">
        <v>2.7E-2</v>
      </c>
      <c r="F20" s="13">
        <v>2.5000000000000001E-2</v>
      </c>
      <c r="G20" s="10">
        <v>2.5000000000000001E-2</v>
      </c>
      <c r="H20" s="124"/>
      <c r="I20" s="18"/>
      <c r="J20" s="18"/>
    </row>
    <row r="21" spans="1:11" ht="28" customHeight="1" x14ac:dyDescent="0.35">
      <c r="A21" s="18"/>
      <c r="B21" s="7" t="s">
        <v>47</v>
      </c>
      <c r="C21" s="8" t="s">
        <v>48</v>
      </c>
      <c r="D21" s="10">
        <v>2.8000000000000001E-2</v>
      </c>
      <c r="E21" s="125">
        <f>0.9%+2.7%</f>
        <v>3.6000000000000004E-2</v>
      </c>
      <c r="F21" s="125">
        <v>3.2000000000000001E-2</v>
      </c>
      <c r="G21" s="126">
        <v>3.1E-2</v>
      </c>
      <c r="H21" s="11"/>
      <c r="I21" s="18"/>
      <c r="J21" s="18"/>
    </row>
    <row r="22" spans="1:11" ht="28" customHeight="1" x14ac:dyDescent="0.35">
      <c r="A22" s="18"/>
      <c r="B22" s="7" t="s">
        <v>49</v>
      </c>
      <c r="C22" s="8" t="s">
        <v>50</v>
      </c>
      <c r="D22" s="10">
        <v>0.1167</v>
      </c>
      <c r="E22" s="10">
        <v>0.128</v>
      </c>
      <c r="F22" s="10">
        <v>0.124</v>
      </c>
      <c r="G22" s="10">
        <v>0.124</v>
      </c>
      <c r="H22" s="10"/>
      <c r="I22" s="18"/>
      <c r="J22" s="18"/>
    </row>
    <row r="23" spans="1:11" ht="28" customHeight="1" x14ac:dyDescent="0.35">
      <c r="A23" s="18"/>
      <c r="B23" s="61"/>
      <c r="C23" s="135" t="s">
        <v>51</v>
      </c>
      <c r="D23" s="136"/>
      <c r="E23" s="136"/>
      <c r="F23" s="136"/>
      <c r="G23" s="136"/>
      <c r="H23" s="137"/>
      <c r="I23" s="18"/>
      <c r="J23" s="18"/>
    </row>
    <row r="24" spans="1:11" ht="28" customHeight="1" x14ac:dyDescent="0.35">
      <c r="A24" s="18"/>
      <c r="B24" s="7" t="s">
        <v>52</v>
      </c>
      <c r="C24" s="8" t="s">
        <v>53</v>
      </c>
      <c r="D24" s="10">
        <v>2.5000000000000001E-2</v>
      </c>
      <c r="E24" s="10">
        <v>2.5000000000000001E-2</v>
      </c>
      <c r="F24" s="10">
        <v>2.5000000000000001E-2</v>
      </c>
      <c r="G24" s="10">
        <v>2.5000000000000001E-2</v>
      </c>
      <c r="H24" s="10">
        <v>2.5000000000000001E-2</v>
      </c>
      <c r="I24" s="18"/>
      <c r="J24" s="18"/>
    </row>
    <row r="25" spans="1:11" ht="28" customHeight="1" x14ac:dyDescent="0.35">
      <c r="A25" s="18"/>
      <c r="B25" s="7" t="s">
        <v>54</v>
      </c>
      <c r="C25" s="8" t="s">
        <v>55</v>
      </c>
      <c r="D25" s="10"/>
      <c r="E25" s="11"/>
      <c r="F25" s="11"/>
      <c r="G25" s="11"/>
      <c r="H25" s="11"/>
      <c r="I25" s="18"/>
      <c r="J25" s="18"/>
    </row>
    <row r="26" spans="1:11" ht="28" customHeight="1" x14ac:dyDescent="0.35">
      <c r="A26" s="18"/>
      <c r="B26" s="7" t="s">
        <v>56</v>
      </c>
      <c r="C26" s="8" t="s">
        <v>57</v>
      </c>
      <c r="D26" s="10">
        <v>3.28E-4</v>
      </c>
      <c r="E26" s="122">
        <v>3.8699999999999997E-4</v>
      </c>
      <c r="F26" s="122">
        <v>2.9999999999999997E-4</v>
      </c>
      <c r="G26" s="122">
        <v>2.9999999999999997E-4</v>
      </c>
      <c r="H26" s="122">
        <v>2.9999999999999997E-4</v>
      </c>
      <c r="I26" s="18"/>
      <c r="J26" s="18"/>
    </row>
    <row r="27" spans="1:11" ht="28" customHeight="1" x14ac:dyDescent="0.35">
      <c r="A27" s="18"/>
      <c r="B27" s="7" t="s">
        <v>58</v>
      </c>
      <c r="C27" s="8" t="s">
        <v>59</v>
      </c>
      <c r="D27" s="10"/>
      <c r="E27" s="11"/>
      <c r="F27" s="11"/>
      <c r="G27" s="11"/>
      <c r="H27" s="11"/>
      <c r="I27" s="18"/>
      <c r="J27" s="18"/>
    </row>
    <row r="28" spans="1:11" ht="28" customHeight="1" x14ac:dyDescent="0.35">
      <c r="A28" s="18"/>
      <c r="B28" s="7" t="s">
        <v>60</v>
      </c>
      <c r="C28" s="8" t="s">
        <v>61</v>
      </c>
      <c r="D28" s="120"/>
      <c r="E28" s="11"/>
      <c r="F28" s="11"/>
      <c r="G28" s="11"/>
      <c r="H28" s="11"/>
      <c r="I28" s="18"/>
      <c r="J28" s="18"/>
    </row>
    <row r="29" spans="1:11" ht="28" customHeight="1" x14ac:dyDescent="0.35">
      <c r="A29" s="18"/>
      <c r="B29" s="7" t="s">
        <v>62</v>
      </c>
      <c r="C29" s="8" t="s">
        <v>63</v>
      </c>
      <c r="D29" s="120"/>
      <c r="E29" s="11"/>
      <c r="F29" s="11"/>
      <c r="G29" s="11"/>
      <c r="H29" s="11"/>
      <c r="I29" s="18"/>
      <c r="J29" s="18"/>
    </row>
    <row r="30" spans="1:11" ht="28" customHeight="1" x14ac:dyDescent="0.35">
      <c r="A30" s="18"/>
      <c r="B30" s="7" t="s">
        <v>64</v>
      </c>
      <c r="C30" s="8" t="s">
        <v>65</v>
      </c>
      <c r="D30" s="122">
        <v>2.5328E-2</v>
      </c>
      <c r="E30" s="122">
        <v>2.5387E-2</v>
      </c>
      <c r="F30" s="122">
        <v>2.53E-2</v>
      </c>
      <c r="G30" s="122">
        <v>2.53E-2</v>
      </c>
      <c r="H30" s="122">
        <v>2.53E-2</v>
      </c>
      <c r="I30" s="18"/>
      <c r="J30" s="18"/>
    </row>
    <row r="31" spans="1:11" ht="28" customHeight="1" x14ac:dyDescent="0.35">
      <c r="A31" s="18"/>
      <c r="B31" s="7" t="s">
        <v>66</v>
      </c>
      <c r="C31" s="8" t="s">
        <v>67</v>
      </c>
      <c r="D31" s="10">
        <v>0.14202799999999999</v>
      </c>
      <c r="E31" s="10">
        <v>0.153387</v>
      </c>
      <c r="F31" s="10">
        <v>0.14899999999999999</v>
      </c>
      <c r="G31" s="10">
        <v>0.14899999999999999</v>
      </c>
      <c r="H31" s="10">
        <v>0.14699999999999999</v>
      </c>
      <c r="I31" s="18"/>
      <c r="J31" s="18"/>
    </row>
    <row r="32" spans="1:11" ht="28" customHeight="1" x14ac:dyDescent="0.35">
      <c r="A32" s="18"/>
      <c r="B32" s="7" t="s">
        <v>68</v>
      </c>
      <c r="C32" s="8" t="s">
        <v>69</v>
      </c>
      <c r="D32" s="122">
        <v>0.109</v>
      </c>
      <c r="E32" s="134">
        <f>10.5%</f>
        <v>0.105</v>
      </c>
      <c r="F32" s="15">
        <f>13.8%</f>
        <v>0.13800000000000001</v>
      </c>
      <c r="G32" s="15">
        <v>0.13800000000000001</v>
      </c>
      <c r="H32" s="15">
        <v>0.105</v>
      </c>
      <c r="I32" s="18"/>
      <c r="J32" s="18"/>
      <c r="K32" s="36"/>
    </row>
    <row r="33" spans="1:10" ht="28" customHeight="1" x14ac:dyDescent="0.35">
      <c r="A33" s="18"/>
      <c r="B33" s="61"/>
      <c r="C33" s="135" t="s">
        <v>70</v>
      </c>
      <c r="D33" s="136"/>
      <c r="E33" s="136"/>
      <c r="F33" s="136"/>
      <c r="G33" s="136"/>
      <c r="H33" s="137"/>
      <c r="I33" s="18"/>
      <c r="J33" s="18"/>
    </row>
    <row r="34" spans="1:10" ht="28" customHeight="1" x14ac:dyDescent="0.35">
      <c r="A34" s="18"/>
      <c r="B34" s="7" t="s">
        <v>71</v>
      </c>
      <c r="C34" s="8" t="s">
        <v>72</v>
      </c>
      <c r="D34" s="9">
        <f>203277872735/1000000</f>
        <v>203277.87273500001</v>
      </c>
      <c r="E34" s="9">
        <f>211607510284/1000000</f>
        <v>211607.51028399999</v>
      </c>
      <c r="F34" s="14">
        <v>364122</v>
      </c>
      <c r="G34" s="14">
        <v>334767</v>
      </c>
      <c r="H34" s="14">
        <v>371741</v>
      </c>
      <c r="I34" s="18"/>
      <c r="J34" s="18"/>
    </row>
    <row r="35" spans="1:10" ht="28" customHeight="1" x14ac:dyDescent="0.35">
      <c r="A35" s="18"/>
      <c r="B35" s="7" t="s">
        <v>73</v>
      </c>
      <c r="C35" s="8" t="s">
        <v>74</v>
      </c>
      <c r="D35" s="10">
        <v>9.7391000000000005E-2</v>
      </c>
      <c r="E35" s="10">
        <v>9.3146000000000007E-2</v>
      </c>
      <c r="F35" s="13">
        <v>5.3999999999999999E-2</v>
      </c>
      <c r="G35" s="13">
        <v>5.8000000000000003E-2</v>
      </c>
      <c r="H35" s="13">
        <v>5.0999999999999997E-2</v>
      </c>
      <c r="I35" s="18"/>
      <c r="J35" s="18"/>
    </row>
    <row r="36" spans="1:10" ht="28" customHeight="1" x14ac:dyDescent="0.35">
      <c r="A36" s="18"/>
      <c r="B36" s="61"/>
      <c r="C36" s="135" t="s">
        <v>75</v>
      </c>
      <c r="D36" s="136"/>
      <c r="E36" s="136"/>
      <c r="F36" s="136"/>
      <c r="G36" s="136"/>
      <c r="H36" s="137"/>
      <c r="I36" s="18"/>
      <c r="J36" s="18"/>
    </row>
    <row r="37" spans="1:10" ht="28" customHeight="1" x14ac:dyDescent="0.35">
      <c r="A37" s="18"/>
      <c r="B37" s="7" t="s">
        <v>76</v>
      </c>
      <c r="C37" s="8" t="s">
        <v>77</v>
      </c>
      <c r="D37" s="12"/>
      <c r="E37" s="12"/>
      <c r="F37" s="12"/>
      <c r="G37" s="12"/>
      <c r="H37" s="12"/>
      <c r="I37" s="18"/>
      <c r="J37" s="18"/>
    </row>
    <row r="38" spans="1:10" ht="28" customHeight="1" x14ac:dyDescent="0.35">
      <c r="A38" s="18"/>
      <c r="B38" s="7" t="s">
        <v>78</v>
      </c>
      <c r="C38" s="8" t="s">
        <v>46</v>
      </c>
      <c r="D38" s="12"/>
      <c r="E38" s="12"/>
      <c r="F38" s="12"/>
      <c r="G38" s="12"/>
      <c r="H38" s="12"/>
      <c r="I38" s="18"/>
      <c r="J38" s="18"/>
    </row>
    <row r="39" spans="1:10" ht="28" customHeight="1" x14ac:dyDescent="0.35">
      <c r="A39" s="18"/>
      <c r="B39" s="7" t="s">
        <v>79</v>
      </c>
      <c r="C39" s="8" t="s">
        <v>80</v>
      </c>
      <c r="D39" s="15">
        <v>0.03</v>
      </c>
      <c r="E39" s="15">
        <v>0.03</v>
      </c>
      <c r="F39" s="15">
        <v>0.03</v>
      </c>
      <c r="G39" s="15">
        <v>0.03</v>
      </c>
      <c r="H39" s="15">
        <v>0.03</v>
      </c>
      <c r="I39" s="18"/>
      <c r="J39" s="18"/>
    </row>
    <row r="40" spans="1:10" ht="28" customHeight="1" x14ac:dyDescent="0.35">
      <c r="A40" s="18"/>
      <c r="B40" s="61"/>
      <c r="C40" s="135" t="s">
        <v>81</v>
      </c>
      <c r="D40" s="136"/>
      <c r="E40" s="136"/>
      <c r="F40" s="136"/>
      <c r="G40" s="136"/>
      <c r="H40" s="137"/>
      <c r="I40" s="18"/>
      <c r="J40" s="18"/>
    </row>
    <row r="41" spans="1:10" ht="28" customHeight="1" x14ac:dyDescent="0.35">
      <c r="A41" s="18"/>
      <c r="B41" s="7" t="s">
        <v>82</v>
      </c>
      <c r="C41" s="22" t="s">
        <v>83</v>
      </c>
      <c r="D41" s="15"/>
      <c r="E41" s="15"/>
      <c r="F41" s="15"/>
      <c r="G41" s="15"/>
      <c r="H41" s="15"/>
      <c r="I41" s="18"/>
      <c r="J41" s="18"/>
    </row>
    <row r="42" spans="1:10" ht="28" customHeight="1" x14ac:dyDescent="0.35">
      <c r="A42" s="18"/>
      <c r="B42" s="7" t="s">
        <v>84</v>
      </c>
      <c r="C42" s="22" t="s">
        <v>85</v>
      </c>
      <c r="D42" s="15">
        <v>0.03</v>
      </c>
      <c r="E42" s="15">
        <v>0.03</v>
      </c>
      <c r="F42" s="15">
        <v>0.03</v>
      </c>
      <c r="G42" s="15">
        <v>0.03</v>
      </c>
      <c r="H42" s="15">
        <v>0.03</v>
      </c>
      <c r="I42" s="18"/>
      <c r="J42" s="18"/>
    </row>
    <row r="43" spans="1:10" ht="28" customHeight="1" x14ac:dyDescent="0.35">
      <c r="A43" s="18"/>
      <c r="B43" s="61"/>
      <c r="C43" s="135" t="s">
        <v>86</v>
      </c>
      <c r="D43" s="136"/>
      <c r="E43" s="136"/>
      <c r="F43" s="136"/>
      <c r="G43" s="136"/>
      <c r="H43" s="137"/>
      <c r="I43" s="18"/>
      <c r="J43" s="18"/>
    </row>
    <row r="44" spans="1:10" ht="28" customHeight="1" x14ac:dyDescent="0.35">
      <c r="A44" s="18"/>
      <c r="B44" s="7" t="s">
        <v>87</v>
      </c>
      <c r="C44" s="8" t="s">
        <v>88</v>
      </c>
      <c r="D44" s="9">
        <v>44811.342306307008</v>
      </c>
      <c r="E44" s="9">
        <v>56275.322838123495</v>
      </c>
      <c r="F44" s="9">
        <v>59094.979970605105</v>
      </c>
      <c r="G44" s="9">
        <v>51484.186520688039</v>
      </c>
      <c r="H44" s="9">
        <v>64891.422103092002</v>
      </c>
      <c r="I44" s="18"/>
      <c r="J44" s="18"/>
    </row>
    <row r="45" spans="1:10" ht="28" customHeight="1" x14ac:dyDescent="0.35">
      <c r="A45" s="18"/>
      <c r="B45" s="8" t="s">
        <v>89</v>
      </c>
      <c r="C45" s="8" t="s">
        <v>90</v>
      </c>
      <c r="D45" s="9">
        <v>12812.86218506994</v>
      </c>
      <c r="E45" s="9">
        <v>15291.806579992</v>
      </c>
      <c r="F45" s="9">
        <v>23515.577892193698</v>
      </c>
      <c r="G45" s="9">
        <v>15234.82143708303</v>
      </c>
      <c r="H45" s="9">
        <v>30816.206475063791</v>
      </c>
      <c r="I45" s="18"/>
      <c r="J45" s="18"/>
    </row>
    <row r="46" spans="1:10" ht="28" customHeight="1" x14ac:dyDescent="0.35">
      <c r="A46" s="18"/>
      <c r="B46" s="8" t="s">
        <v>91</v>
      </c>
      <c r="C46" s="8" t="s">
        <v>92</v>
      </c>
      <c r="D46" s="9">
        <v>9609.6466388024564</v>
      </c>
      <c r="E46" s="9">
        <v>9664.2391401447203</v>
      </c>
      <c r="F46" s="9">
        <v>17233.834684595698</v>
      </c>
      <c r="G46" s="9">
        <v>3711.2714849230242</v>
      </c>
      <c r="H46" s="9">
        <v>11562.022382327134</v>
      </c>
      <c r="I46" s="18"/>
      <c r="J46" s="18"/>
    </row>
    <row r="47" spans="1:10" ht="28" customHeight="1" x14ac:dyDescent="0.35">
      <c r="A47" s="18"/>
      <c r="B47" s="7" t="s">
        <v>93</v>
      </c>
      <c r="C47" s="8" t="s">
        <v>94</v>
      </c>
      <c r="D47" s="9">
        <v>3203.215546267485</v>
      </c>
      <c r="E47" s="9">
        <v>5627.5674398472383</v>
      </c>
      <c r="F47" s="9">
        <v>6281.7432075980196</v>
      </c>
      <c r="G47" s="9">
        <v>11523.549952160007</v>
      </c>
      <c r="H47" s="9">
        <v>19254.184092736657</v>
      </c>
      <c r="I47" s="18"/>
      <c r="J47" s="18"/>
    </row>
    <row r="48" spans="1:10" ht="28" customHeight="1" x14ac:dyDescent="0.35">
      <c r="A48" s="18"/>
      <c r="B48" s="7" t="s">
        <v>95</v>
      </c>
      <c r="C48" s="8" t="s">
        <v>96</v>
      </c>
      <c r="D48" s="13">
        <v>13.989487</v>
      </c>
      <c r="E48" s="13">
        <v>9.9999369999999992</v>
      </c>
      <c r="F48" s="13">
        <v>9.4074170000000006</v>
      </c>
      <c r="G48" s="13">
        <v>4.4677360000000004</v>
      </c>
      <c r="H48" s="13">
        <v>3.37025</v>
      </c>
      <c r="I48" s="18"/>
      <c r="J48" s="18"/>
    </row>
    <row r="49" spans="1:15" ht="28" customHeight="1" x14ac:dyDescent="0.35">
      <c r="A49" s="18"/>
      <c r="B49" s="61"/>
      <c r="C49" s="135" t="s">
        <v>97</v>
      </c>
      <c r="D49" s="138"/>
      <c r="E49" s="138"/>
      <c r="F49" s="138"/>
      <c r="G49" s="138"/>
      <c r="H49" s="139"/>
      <c r="I49" s="18"/>
      <c r="J49" s="18"/>
    </row>
    <row r="50" spans="1:15" ht="28" customHeight="1" x14ac:dyDescent="0.35">
      <c r="A50" s="18"/>
      <c r="B50" s="7" t="s">
        <v>98</v>
      </c>
      <c r="C50" s="8" t="s">
        <v>99</v>
      </c>
      <c r="D50" s="9">
        <v>241450.21710064515</v>
      </c>
      <c r="E50" s="9">
        <v>240594.09237186299</v>
      </c>
      <c r="F50" s="16"/>
      <c r="G50" s="16"/>
      <c r="H50" s="16"/>
      <c r="I50" s="18"/>
      <c r="J50" s="18"/>
    </row>
    <row r="51" spans="1:15" ht="28" customHeight="1" x14ac:dyDescent="0.35">
      <c r="A51" s="18"/>
      <c r="B51" s="7" t="s">
        <v>100</v>
      </c>
      <c r="C51" s="8" t="s">
        <v>101</v>
      </c>
      <c r="D51" s="9">
        <v>171141.23389509006</v>
      </c>
      <c r="E51" s="9">
        <v>166879.79315818701</v>
      </c>
      <c r="F51" s="16"/>
      <c r="G51" s="16"/>
      <c r="H51" s="16"/>
      <c r="I51" s="18"/>
      <c r="J51" s="18"/>
    </row>
    <row r="52" spans="1:15" ht="28" customHeight="1" x14ac:dyDescent="0.35">
      <c r="A52" s="18"/>
      <c r="B52" s="7" t="s">
        <v>102</v>
      </c>
      <c r="C52" s="8" t="s">
        <v>103</v>
      </c>
      <c r="D52" s="10">
        <v>1.4108243326599588</v>
      </c>
      <c r="E52" s="10">
        <v>1.4417199999999999</v>
      </c>
      <c r="F52" s="12"/>
      <c r="G52" s="12"/>
      <c r="H52" s="12"/>
      <c r="I52" s="18"/>
      <c r="J52" s="18"/>
    </row>
    <row r="53" spans="1:15" ht="28" customHeight="1" x14ac:dyDescent="0.35">
      <c r="A53" s="18"/>
      <c r="B53" s="18"/>
      <c r="C53" s="18"/>
      <c r="D53" s="18"/>
      <c r="E53" s="18"/>
      <c r="F53" s="18"/>
      <c r="G53" s="18"/>
      <c r="H53" s="18"/>
      <c r="I53" s="18"/>
      <c r="J53" s="18"/>
    </row>
    <row r="54" spans="1:15" ht="28" customHeight="1" x14ac:dyDescent="0.35">
      <c r="A54" s="18"/>
      <c r="B54" s="63" t="s">
        <v>263</v>
      </c>
      <c r="C54" s="18"/>
      <c r="D54" s="18"/>
      <c r="E54" s="18"/>
      <c r="F54" s="18"/>
      <c r="G54" s="18"/>
      <c r="H54" s="18"/>
      <c r="I54" s="18"/>
      <c r="J54" s="18"/>
    </row>
    <row r="55" spans="1:15" s="19" customFormat="1" ht="28" customHeight="1" x14ac:dyDescent="0.35">
      <c r="A55" s="133"/>
      <c r="B55" s="129" t="s">
        <v>289</v>
      </c>
      <c r="C55" s="130" t="s">
        <v>290</v>
      </c>
      <c r="D55" s="130"/>
      <c r="E55" s="130"/>
      <c r="F55" s="130"/>
      <c r="G55" s="130"/>
      <c r="H55" s="130"/>
      <c r="I55" s="130"/>
      <c r="J55" s="130"/>
      <c r="K55" s="130"/>
      <c r="L55" s="130"/>
      <c r="M55" s="130"/>
      <c r="N55" s="130"/>
      <c r="O55" s="130"/>
    </row>
    <row r="56" spans="1:15" s="19" customFormat="1" ht="28" customHeight="1" x14ac:dyDescent="0.35">
      <c r="B56" s="131">
        <v>19</v>
      </c>
      <c r="C56" s="130" t="s">
        <v>265</v>
      </c>
      <c r="D56" s="130"/>
      <c r="E56" s="130"/>
      <c r="F56" s="130"/>
      <c r="G56" s="130"/>
      <c r="H56" s="130"/>
      <c r="I56" s="130"/>
      <c r="J56" s="130"/>
      <c r="K56" s="130"/>
      <c r="L56" s="130"/>
      <c r="M56" s="130"/>
      <c r="N56" s="130"/>
      <c r="O56" s="130"/>
    </row>
    <row r="57" spans="1:15" ht="28" customHeight="1" x14ac:dyDescent="0.35"/>
    <row r="58" spans="1:15" x14ac:dyDescent="0.35">
      <c r="D58" s="37"/>
    </row>
  </sheetData>
  <mergeCells count="11">
    <mergeCell ref="C23:H23"/>
    <mergeCell ref="B3:D3"/>
    <mergeCell ref="C8:H8"/>
    <mergeCell ref="C12:H12"/>
    <mergeCell ref="C14:H14"/>
    <mergeCell ref="C18:H18"/>
    <mergeCell ref="C33:H33"/>
    <mergeCell ref="C36:H36"/>
    <mergeCell ref="C40:H40"/>
    <mergeCell ref="C43:H43"/>
    <mergeCell ref="C49:H49"/>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zoomScale="85" zoomScaleNormal="85" workbookViewId="0"/>
  </sheetViews>
  <sheetFormatPr defaultColWidth="9.1796875" defaultRowHeight="13" x14ac:dyDescent="0.35"/>
  <cols>
    <col min="1" max="1" width="9.1796875" style="20"/>
    <col min="2" max="2" width="11.1796875" style="20" customWidth="1"/>
    <col min="3" max="3" width="64.453125" style="20" customWidth="1"/>
    <col min="4" max="4" width="21.54296875" style="20" customWidth="1"/>
    <col min="5" max="5" width="18.453125" style="20" customWidth="1"/>
    <col min="6" max="6" width="18.54296875" style="20" customWidth="1"/>
    <col min="7" max="8" width="11.1796875" style="20" customWidth="1"/>
    <col min="9" max="16384" width="9.1796875" style="20"/>
  </cols>
  <sheetData>
    <row r="1" spans="1:21" s="103" customFormat="1" ht="16" customHeight="1" x14ac:dyDescent="0.35">
      <c r="A1" s="104" t="s">
        <v>276</v>
      </c>
      <c r="B1" s="104"/>
      <c r="C1" s="104"/>
      <c r="D1" s="105"/>
      <c r="E1" s="47"/>
      <c r="F1" s="106"/>
      <c r="G1" s="106"/>
    </row>
    <row r="2" spans="1:21" x14ac:dyDescent="0.35">
      <c r="B2" s="18"/>
      <c r="C2" s="18"/>
      <c r="D2" s="18"/>
      <c r="E2" s="18"/>
      <c r="F2" s="18"/>
      <c r="G2" s="18"/>
      <c r="H2" s="18"/>
    </row>
    <row r="3" spans="1:21" ht="21" x14ac:dyDescent="0.35">
      <c r="B3" s="140" t="s">
        <v>267</v>
      </c>
      <c r="C3" s="143"/>
      <c r="D3" s="18"/>
      <c r="E3" s="18"/>
      <c r="F3" s="18"/>
      <c r="G3" s="18"/>
      <c r="H3" s="38"/>
    </row>
    <row r="4" spans="1:21" x14ac:dyDescent="0.35">
      <c r="B4" s="18"/>
      <c r="C4" s="18"/>
      <c r="D4" s="18"/>
      <c r="E4" s="18"/>
      <c r="F4" s="18"/>
      <c r="G4" s="18"/>
      <c r="H4" s="38"/>
    </row>
    <row r="5" spans="1:21" x14ac:dyDescent="0.35">
      <c r="B5" s="18"/>
      <c r="C5" s="18"/>
      <c r="D5" s="18"/>
      <c r="E5" s="18"/>
      <c r="F5" s="18"/>
      <c r="G5" s="18"/>
      <c r="H5" s="18"/>
    </row>
    <row r="6" spans="1:21" ht="29" x14ac:dyDescent="0.35">
      <c r="B6" s="90" t="s">
        <v>104</v>
      </c>
      <c r="C6" s="98"/>
      <c r="D6" s="144" t="s">
        <v>105</v>
      </c>
      <c r="E6" s="145"/>
      <c r="F6" s="68" t="s">
        <v>106</v>
      </c>
      <c r="G6" s="18"/>
      <c r="H6" s="18"/>
    </row>
    <row r="7" spans="1:21" ht="14.5" x14ac:dyDescent="0.35">
      <c r="B7" s="88"/>
      <c r="C7" s="74"/>
      <c r="D7" s="69" t="s">
        <v>16</v>
      </c>
      <c r="E7" s="68" t="s">
        <v>21</v>
      </c>
      <c r="F7" s="68" t="s">
        <v>22</v>
      </c>
      <c r="G7" s="18"/>
      <c r="H7" s="18"/>
    </row>
    <row r="8" spans="1:21" ht="14.5" x14ac:dyDescent="0.35">
      <c r="B8" s="99"/>
      <c r="C8" s="73"/>
      <c r="D8" s="69" t="s">
        <v>275</v>
      </c>
      <c r="E8" s="68" t="s">
        <v>26</v>
      </c>
      <c r="F8" s="68" t="s">
        <v>275</v>
      </c>
      <c r="G8" s="18"/>
      <c r="H8" s="18"/>
    </row>
    <row r="9" spans="1:21" ht="14.5" x14ac:dyDescent="0.35">
      <c r="B9" s="65" t="s">
        <v>17</v>
      </c>
      <c r="C9" s="66" t="s">
        <v>107</v>
      </c>
      <c r="D9" s="9">
        <f>78355976959/1000000</f>
        <v>78355.976959000007</v>
      </c>
      <c r="E9" s="14">
        <v>75542.641971999998</v>
      </c>
      <c r="F9" s="9">
        <f>6268478156.72/1000000</f>
        <v>6268.4781567200007</v>
      </c>
      <c r="G9" s="18"/>
      <c r="U9" s="20">
        <v>0</v>
      </c>
    </row>
    <row r="10" spans="1:21" ht="14.5" x14ac:dyDescent="0.35">
      <c r="B10" s="7" t="s">
        <v>19</v>
      </c>
      <c r="C10" s="8" t="s">
        <v>108</v>
      </c>
      <c r="D10" s="9">
        <f>2384787391/1000000</f>
        <v>2384.7873909999998</v>
      </c>
      <c r="E10" s="14">
        <v>2470.861433</v>
      </c>
      <c r="F10" s="9">
        <f>190782991.28/1000000</f>
        <v>190.78299128</v>
      </c>
      <c r="G10" s="18"/>
      <c r="H10" s="18"/>
    </row>
    <row r="11" spans="1:21" ht="14.5" x14ac:dyDescent="0.35">
      <c r="B11" s="7" t="s">
        <v>20</v>
      </c>
      <c r="C11" s="8" t="s">
        <v>109</v>
      </c>
      <c r="D11" s="9">
        <f>72629305847/1000000</f>
        <v>72629.305846999996</v>
      </c>
      <c r="E11" s="14">
        <v>69420.933084999997</v>
      </c>
      <c r="F11" s="9">
        <f>5810344467.76/1000000</f>
        <v>5810.34446776</v>
      </c>
      <c r="G11" s="18"/>
      <c r="H11" s="18"/>
    </row>
    <row r="12" spans="1:21" ht="14.5" x14ac:dyDescent="0.35">
      <c r="B12" s="7" t="s">
        <v>34</v>
      </c>
      <c r="C12" s="8" t="s">
        <v>110</v>
      </c>
      <c r="D12" s="9">
        <f>3341883721/1000000</f>
        <v>3341.8837210000002</v>
      </c>
      <c r="E12" s="14">
        <v>3650.8474540000002</v>
      </c>
      <c r="F12" s="9">
        <f>267350697.68/1000000</f>
        <v>267.35069768</v>
      </c>
      <c r="G12" s="18"/>
      <c r="H12" s="18"/>
    </row>
    <row r="13" spans="1:21" ht="14.5" x14ac:dyDescent="0.35">
      <c r="B13" s="7" t="s">
        <v>111</v>
      </c>
      <c r="C13" s="8" t="s">
        <v>112</v>
      </c>
      <c r="D13" s="121"/>
      <c r="E13" s="42"/>
      <c r="F13" s="14"/>
      <c r="G13" s="18"/>
      <c r="H13" s="18"/>
    </row>
    <row r="14" spans="1:21" ht="14.5" x14ac:dyDescent="0.35">
      <c r="B14" s="7" t="s">
        <v>36</v>
      </c>
      <c r="C14" s="8" t="s">
        <v>113</v>
      </c>
      <c r="D14" s="121"/>
      <c r="E14" s="42"/>
      <c r="F14" s="14"/>
      <c r="G14" s="18"/>
      <c r="H14" s="18"/>
    </row>
    <row r="15" spans="1:21" ht="14.5" x14ac:dyDescent="0.35">
      <c r="B15" s="7" t="s">
        <v>38</v>
      </c>
      <c r="C15" s="8" t="s">
        <v>114</v>
      </c>
      <c r="D15" s="9">
        <f>4892466471/1000000</f>
        <v>4892.4664709999997</v>
      </c>
      <c r="E15" s="14">
        <v>4679.6588039999997</v>
      </c>
      <c r="F15" s="9">
        <f>391397317.68/1000000</f>
        <v>391.39731768000001</v>
      </c>
      <c r="G15" s="18"/>
      <c r="H15" s="39"/>
      <c r="I15" s="40"/>
    </row>
    <row r="16" spans="1:21" ht="14.5" x14ac:dyDescent="0.35">
      <c r="B16" s="7" t="s">
        <v>40</v>
      </c>
      <c r="C16" s="8" t="s">
        <v>108</v>
      </c>
      <c r="D16" s="127">
        <v>1818</v>
      </c>
      <c r="E16" s="128">
        <v>1739.015623</v>
      </c>
      <c r="F16" s="127">
        <f>166-21</f>
        <v>145</v>
      </c>
      <c r="G16" s="18"/>
      <c r="H16" s="18"/>
    </row>
    <row r="17" spans="2:8" ht="14.5" x14ac:dyDescent="0.35">
      <c r="B17" s="7" t="s">
        <v>52</v>
      </c>
      <c r="C17" s="8" t="s">
        <v>115</v>
      </c>
      <c r="D17" s="121"/>
      <c r="E17" s="14"/>
      <c r="F17" s="121"/>
      <c r="G17" s="18"/>
      <c r="H17" s="18"/>
    </row>
    <row r="18" spans="2:8" ht="14.5" x14ac:dyDescent="0.35">
      <c r="B18" s="7" t="s">
        <v>54</v>
      </c>
      <c r="C18" s="8" t="s">
        <v>116</v>
      </c>
      <c r="D18" s="9">
        <f>258668326/1000000</f>
        <v>258.66832599999998</v>
      </c>
      <c r="E18" s="14">
        <v>259.88880499999999</v>
      </c>
      <c r="F18" s="9">
        <f>20693466.08/1000000</f>
        <v>20.693466079999997</v>
      </c>
      <c r="G18" s="18"/>
      <c r="H18" s="18"/>
    </row>
    <row r="19" spans="2:8" ht="14.5" x14ac:dyDescent="0.35">
      <c r="B19" s="7" t="s">
        <v>117</v>
      </c>
      <c r="C19" s="8" t="s">
        <v>118</v>
      </c>
      <c r="D19" s="9">
        <f>2815705550/1000000</f>
        <v>2815.7055500000001</v>
      </c>
      <c r="E19" s="14">
        <v>2680.7553750000002</v>
      </c>
      <c r="F19" s="9">
        <f>225256444/1000000</f>
        <v>225.25644399999999</v>
      </c>
      <c r="G19" s="18"/>
      <c r="H19" s="18"/>
    </row>
    <row r="20" spans="2:8" ht="14.5" x14ac:dyDescent="0.35">
      <c r="B20" s="7" t="s">
        <v>56</v>
      </c>
      <c r="C20" s="8" t="s">
        <v>119</v>
      </c>
      <c r="D20" s="42"/>
      <c r="E20" s="42"/>
      <c r="F20" s="42"/>
      <c r="G20" s="18"/>
      <c r="H20" s="18"/>
    </row>
    <row r="21" spans="2:8" ht="14.5" x14ac:dyDescent="0.35">
      <c r="B21" s="7" t="s">
        <v>60</v>
      </c>
      <c r="C21" s="8" t="s">
        <v>6</v>
      </c>
      <c r="D21" s="107"/>
      <c r="E21" s="107"/>
      <c r="F21" s="107"/>
      <c r="G21" s="18"/>
      <c r="H21" s="18"/>
    </row>
    <row r="22" spans="2:8" ht="14.5" x14ac:dyDescent="0.35">
      <c r="B22" s="7" t="s">
        <v>64</v>
      </c>
      <c r="C22" s="8" t="s">
        <v>6</v>
      </c>
      <c r="D22" s="107"/>
      <c r="E22" s="107"/>
      <c r="F22" s="107"/>
      <c r="G22" s="18"/>
      <c r="H22" s="18"/>
    </row>
    <row r="23" spans="2:8" ht="14.5" x14ac:dyDescent="0.35">
      <c r="B23" s="7" t="s">
        <v>68</v>
      </c>
      <c r="C23" s="8" t="s">
        <v>6</v>
      </c>
      <c r="D23" s="107"/>
      <c r="E23" s="107"/>
      <c r="F23" s="107"/>
      <c r="G23" s="18"/>
      <c r="H23" s="18"/>
    </row>
    <row r="24" spans="2:8" ht="14.5" x14ac:dyDescent="0.35">
      <c r="B24" s="7" t="s">
        <v>71</v>
      </c>
      <c r="C24" s="8" t="s">
        <v>6</v>
      </c>
      <c r="D24" s="107"/>
      <c r="E24" s="107"/>
      <c r="F24" s="107"/>
      <c r="G24" s="18"/>
      <c r="H24" s="18"/>
    </row>
    <row r="25" spans="2:8" ht="14.5" x14ac:dyDescent="0.35">
      <c r="B25" s="7" t="s">
        <v>73</v>
      </c>
      <c r="C25" s="8" t="s">
        <v>6</v>
      </c>
      <c r="D25" s="107"/>
      <c r="E25" s="107"/>
      <c r="F25" s="107"/>
      <c r="G25" s="18"/>
      <c r="H25" s="18"/>
    </row>
    <row r="26" spans="2:8" ht="14.5" x14ac:dyDescent="0.35">
      <c r="B26" s="7" t="s">
        <v>87</v>
      </c>
      <c r="C26" s="8" t="s">
        <v>120</v>
      </c>
      <c r="D26" s="42"/>
      <c r="E26" s="42"/>
      <c r="F26" s="42"/>
      <c r="G26" s="18"/>
      <c r="H26" s="18"/>
    </row>
    <row r="27" spans="2:8" ht="14.5" x14ac:dyDescent="0.35">
      <c r="B27" s="7" t="s">
        <v>93</v>
      </c>
      <c r="C27" s="8" t="s">
        <v>121</v>
      </c>
      <c r="D27" s="42"/>
      <c r="E27" s="42"/>
      <c r="F27" s="42"/>
      <c r="G27" s="18"/>
      <c r="H27" s="18"/>
    </row>
    <row r="28" spans="2:8" ht="14.5" x14ac:dyDescent="0.35">
      <c r="B28" s="7" t="s">
        <v>95</v>
      </c>
      <c r="C28" s="8" t="s">
        <v>122</v>
      </c>
      <c r="D28" s="42"/>
      <c r="E28" s="42"/>
      <c r="F28" s="42"/>
      <c r="G28" s="18"/>
      <c r="H28" s="18"/>
    </row>
    <row r="29" spans="2:8" ht="14.5" x14ac:dyDescent="0.35">
      <c r="B29" s="7" t="s">
        <v>98</v>
      </c>
      <c r="C29" s="8" t="s">
        <v>123</v>
      </c>
      <c r="D29" s="42"/>
      <c r="E29" s="42"/>
      <c r="F29" s="42"/>
      <c r="G29" s="18"/>
      <c r="H29" s="18"/>
    </row>
    <row r="30" spans="2:8" ht="14.5" x14ac:dyDescent="0.35">
      <c r="B30" s="7" t="s">
        <v>100</v>
      </c>
      <c r="C30" s="8" t="s">
        <v>124</v>
      </c>
      <c r="D30" s="42"/>
      <c r="E30" s="42"/>
      <c r="F30" s="42"/>
      <c r="G30" s="18"/>
      <c r="H30" s="18"/>
    </row>
    <row r="31" spans="2:8" ht="14.5" x14ac:dyDescent="0.35">
      <c r="B31" s="7" t="s">
        <v>125</v>
      </c>
      <c r="C31" s="8" t="s">
        <v>126</v>
      </c>
      <c r="D31" s="42"/>
      <c r="E31" s="42"/>
      <c r="F31" s="42"/>
      <c r="G31" s="18"/>
      <c r="H31" s="18"/>
    </row>
    <row r="32" spans="2:8" ht="14.5" x14ac:dyDescent="0.35">
      <c r="B32" s="7" t="s">
        <v>102</v>
      </c>
      <c r="C32" s="8" t="s">
        <v>127</v>
      </c>
      <c r="D32" s="9">
        <f>653065485.28/1000000</f>
        <v>653.06548527999996</v>
      </c>
      <c r="E32" s="42">
        <v>686.22989236000001</v>
      </c>
      <c r="F32" s="9">
        <f>52245238.8224/1000000</f>
        <v>52.245238822400005</v>
      </c>
      <c r="G32" s="18"/>
      <c r="H32" s="18"/>
    </row>
    <row r="33" spans="2:8" ht="14.5" x14ac:dyDescent="0.35">
      <c r="B33" s="7" t="s">
        <v>128</v>
      </c>
      <c r="C33" s="8" t="s">
        <v>108</v>
      </c>
      <c r="D33" s="9">
        <f>653065485.28/1000000</f>
        <v>653.06548527999996</v>
      </c>
      <c r="E33" s="42">
        <v>686.22989236000001</v>
      </c>
      <c r="F33" s="9">
        <f>52245238.8224/1000000</f>
        <v>52.245238822400005</v>
      </c>
      <c r="G33" s="18"/>
      <c r="H33" s="18"/>
    </row>
    <row r="34" spans="2:8" ht="14.5" x14ac:dyDescent="0.35">
      <c r="B34" s="7" t="s">
        <v>129</v>
      </c>
      <c r="C34" s="8" t="s">
        <v>130</v>
      </c>
      <c r="D34" s="121"/>
      <c r="E34" s="42"/>
      <c r="F34" s="121"/>
      <c r="G34" s="18"/>
      <c r="H34" s="18"/>
    </row>
    <row r="35" spans="2:8" ht="14.5" x14ac:dyDescent="0.35">
      <c r="B35" s="7" t="s">
        <v>131</v>
      </c>
      <c r="C35" s="8" t="s">
        <v>132</v>
      </c>
      <c r="D35" s="121"/>
      <c r="E35" s="42"/>
      <c r="F35" s="121"/>
      <c r="G35" s="18"/>
      <c r="H35" s="18"/>
    </row>
    <row r="36" spans="2:8" ht="14.5" x14ac:dyDescent="0.35">
      <c r="B36" s="7" t="s">
        <v>133</v>
      </c>
      <c r="C36" s="8" t="s">
        <v>134</v>
      </c>
      <c r="D36" s="9">
        <f>3624731098.25/1000000</f>
        <v>3624.7310982499998</v>
      </c>
      <c r="E36" s="14">
        <v>3624.7310982499998</v>
      </c>
      <c r="F36" s="9">
        <f>289978487.86/1000000</f>
        <v>289.97848786000003</v>
      </c>
      <c r="G36" s="18"/>
      <c r="H36" s="18"/>
    </row>
    <row r="37" spans="2:8" ht="14.5" x14ac:dyDescent="0.35">
      <c r="B37" s="7" t="s">
        <v>135</v>
      </c>
      <c r="C37" s="8" t="s">
        <v>136</v>
      </c>
      <c r="D37" s="121"/>
      <c r="E37" s="14"/>
      <c r="F37" s="121"/>
      <c r="G37" s="18"/>
      <c r="H37" s="18"/>
    </row>
    <row r="38" spans="2:8" ht="14.5" x14ac:dyDescent="0.35">
      <c r="B38" s="7" t="s">
        <v>137</v>
      </c>
      <c r="C38" s="8" t="s">
        <v>138</v>
      </c>
      <c r="D38" s="9">
        <f>3624731098.25/1000000</f>
        <v>3624.7310982499998</v>
      </c>
      <c r="E38" s="14">
        <v>3624.7310982499998</v>
      </c>
      <c r="F38" s="9">
        <f>289978487.86/1000000</f>
        <v>289.97848786000003</v>
      </c>
      <c r="G38" s="18"/>
      <c r="H38" s="18"/>
    </row>
    <row r="39" spans="2:8" ht="14.5" x14ac:dyDescent="0.35">
      <c r="B39" s="7" t="s">
        <v>139</v>
      </c>
      <c r="C39" s="8" t="s">
        <v>140</v>
      </c>
      <c r="D39" s="42"/>
      <c r="E39" s="42"/>
      <c r="F39" s="42"/>
      <c r="G39" s="18"/>
      <c r="H39" s="18"/>
    </row>
    <row r="40" spans="2:8" ht="29" x14ac:dyDescent="0.35">
      <c r="B40" s="7" t="s">
        <v>141</v>
      </c>
      <c r="C40" s="8" t="s">
        <v>142</v>
      </c>
      <c r="D40" s="42"/>
      <c r="E40" s="42"/>
      <c r="F40" s="42"/>
      <c r="G40" s="18"/>
      <c r="H40" s="18"/>
    </row>
    <row r="41" spans="2:8" ht="14.5" x14ac:dyDescent="0.35">
      <c r="B41" s="7" t="s">
        <v>143</v>
      </c>
      <c r="C41" s="8" t="s">
        <v>6</v>
      </c>
      <c r="D41" s="107"/>
      <c r="E41" s="107"/>
      <c r="F41" s="107"/>
      <c r="G41" s="18"/>
      <c r="H41" s="18"/>
    </row>
    <row r="42" spans="2:8" ht="14.5" x14ac:dyDescent="0.35">
      <c r="B42" s="7" t="s">
        <v>144</v>
      </c>
      <c r="C42" s="8" t="s">
        <v>6</v>
      </c>
      <c r="D42" s="107"/>
      <c r="E42" s="107"/>
      <c r="F42" s="107"/>
      <c r="G42" s="18"/>
      <c r="H42" s="18"/>
    </row>
    <row r="43" spans="2:8" ht="14.5" x14ac:dyDescent="0.35">
      <c r="B43" s="7" t="s">
        <v>145</v>
      </c>
      <c r="C43" s="8" t="s">
        <v>6</v>
      </c>
      <c r="D43" s="107"/>
      <c r="E43" s="107"/>
      <c r="F43" s="107"/>
      <c r="G43" s="18"/>
      <c r="H43" s="18"/>
    </row>
    <row r="44" spans="2:8" ht="14.5" x14ac:dyDescent="0.35">
      <c r="B44" s="7" t="s">
        <v>146</v>
      </c>
      <c r="C44" s="8" t="s">
        <v>6</v>
      </c>
      <c r="D44" s="107"/>
      <c r="E44" s="107"/>
      <c r="F44" s="107"/>
      <c r="G44" s="18"/>
      <c r="H44" s="18"/>
    </row>
    <row r="45" spans="2:8" ht="14.5" x14ac:dyDescent="0.35">
      <c r="B45" s="7" t="s">
        <v>147</v>
      </c>
      <c r="C45" s="8" t="s">
        <v>148</v>
      </c>
      <c r="D45" s="9">
        <f>87526240013.53/1000000</f>
        <v>87526.240013529998</v>
      </c>
      <c r="E45" s="14">
        <v>84533.261766610012</v>
      </c>
      <c r="F45" s="9">
        <f>7002099201.08/1000000</f>
        <v>7002.0992010800001</v>
      </c>
      <c r="G45" s="18"/>
      <c r="H45" s="18"/>
    </row>
    <row r="46" spans="2:8" x14ac:dyDescent="0.35">
      <c r="B46" s="18"/>
      <c r="C46" s="18"/>
      <c r="D46" s="18"/>
      <c r="E46" s="18"/>
      <c r="F46" s="18"/>
      <c r="G46" s="18"/>
      <c r="H46" s="18"/>
    </row>
    <row r="47" spans="2:8" x14ac:dyDescent="0.35">
      <c r="D47" s="41"/>
    </row>
  </sheetData>
  <mergeCells count="2">
    <mergeCell ref="B3:C3"/>
    <mergeCell ref="D6:E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election activeCell="D32" sqref="D32"/>
    </sheetView>
  </sheetViews>
  <sheetFormatPr defaultColWidth="9.1796875" defaultRowHeight="13" x14ac:dyDescent="0.35"/>
  <cols>
    <col min="1" max="2" width="6.453125" style="45" customWidth="1"/>
    <col min="3" max="3" width="74.453125" style="45" customWidth="1"/>
    <col min="4" max="4" width="30.1796875" style="45" customWidth="1"/>
    <col min="5" max="6" width="6.453125" style="45" customWidth="1"/>
    <col min="7" max="16384" width="9.1796875" style="45"/>
  </cols>
  <sheetData>
    <row r="1" spans="1:18" s="103" customFormat="1" ht="16" customHeight="1" x14ac:dyDescent="0.35">
      <c r="A1" s="104" t="s">
        <v>276</v>
      </c>
      <c r="B1" s="104"/>
      <c r="C1" s="104"/>
      <c r="D1" s="105"/>
      <c r="E1" s="47"/>
      <c r="F1" s="106"/>
      <c r="G1" s="106"/>
    </row>
    <row r="2" spans="1:18" x14ac:dyDescent="0.35">
      <c r="A2" s="44"/>
      <c r="B2" s="44"/>
      <c r="C2" s="44"/>
      <c r="D2" s="44"/>
      <c r="E2" s="44"/>
      <c r="F2" s="44"/>
    </row>
    <row r="3" spans="1:18" ht="16" x14ac:dyDescent="0.5">
      <c r="A3" s="64"/>
      <c r="B3" s="146" t="s">
        <v>268</v>
      </c>
      <c r="C3" s="147"/>
      <c r="D3" s="147"/>
      <c r="E3" s="147"/>
      <c r="F3" s="147"/>
      <c r="G3" s="64"/>
      <c r="H3" s="64"/>
      <c r="I3" s="64"/>
      <c r="J3" s="64"/>
      <c r="K3" s="64"/>
      <c r="L3" s="64"/>
      <c r="M3" s="64"/>
      <c r="N3" s="64"/>
      <c r="O3" s="64"/>
      <c r="P3" s="64"/>
      <c r="Q3" s="64"/>
      <c r="R3" s="64"/>
    </row>
    <row r="4" spans="1:18" x14ac:dyDescent="0.35">
      <c r="A4" s="44"/>
      <c r="B4" s="44"/>
      <c r="C4" s="44"/>
      <c r="D4" s="44"/>
      <c r="E4" s="44"/>
      <c r="F4" s="44"/>
    </row>
    <row r="5" spans="1:18" x14ac:dyDescent="0.35">
      <c r="A5" s="44"/>
      <c r="B5" s="44"/>
      <c r="C5" s="44"/>
      <c r="D5" s="44"/>
      <c r="E5" s="44"/>
      <c r="F5" s="44"/>
    </row>
    <row r="6" spans="1:18" ht="14.5" x14ac:dyDescent="0.35">
      <c r="A6" s="44"/>
      <c r="B6" s="89" t="s">
        <v>104</v>
      </c>
      <c r="C6" s="92"/>
      <c r="D6" s="69" t="s">
        <v>253</v>
      </c>
      <c r="E6" s="44"/>
      <c r="F6" s="44"/>
    </row>
    <row r="7" spans="1:18" ht="14.5" x14ac:dyDescent="0.35">
      <c r="A7" s="44"/>
      <c r="B7" s="91"/>
      <c r="C7" s="91"/>
      <c r="D7" s="97" t="s">
        <v>275</v>
      </c>
      <c r="E7" s="44"/>
      <c r="F7" s="44"/>
    </row>
    <row r="8" spans="1:18" ht="14.5" x14ac:dyDescent="0.35">
      <c r="A8" s="44"/>
      <c r="B8" s="65" t="s">
        <v>17</v>
      </c>
      <c r="C8" s="66" t="s">
        <v>254</v>
      </c>
      <c r="D8" s="46">
        <f>84533261766/1000000</f>
        <v>84533.261765999996</v>
      </c>
      <c r="E8" s="44"/>
      <c r="F8" s="44"/>
    </row>
    <row r="9" spans="1:18" ht="14.5" x14ac:dyDescent="0.35">
      <c r="A9" s="44"/>
      <c r="B9" s="7" t="s">
        <v>19</v>
      </c>
      <c r="C9" s="8" t="s">
        <v>255</v>
      </c>
      <c r="D9" s="46">
        <f>-948670738/1000000</f>
        <v>-948.67073800000003</v>
      </c>
      <c r="E9" s="44"/>
      <c r="F9" s="44"/>
    </row>
    <row r="10" spans="1:18" ht="14.5" x14ac:dyDescent="0.35">
      <c r="A10" s="44"/>
      <c r="B10" s="7" t="s">
        <v>20</v>
      </c>
      <c r="C10" s="8" t="s">
        <v>256</v>
      </c>
      <c r="D10" s="46">
        <f>3361051429/1000000</f>
        <v>3361.0514290000001</v>
      </c>
      <c r="E10" s="44"/>
      <c r="F10" s="44"/>
    </row>
    <row r="11" spans="1:18" ht="14.5" x14ac:dyDescent="0.35">
      <c r="A11" s="44"/>
      <c r="B11" s="7" t="s">
        <v>34</v>
      </c>
      <c r="C11" s="8" t="s">
        <v>257</v>
      </c>
      <c r="D11" s="123"/>
      <c r="E11" s="44"/>
      <c r="F11" s="44"/>
    </row>
    <row r="12" spans="1:18" ht="14.5" x14ac:dyDescent="0.35">
      <c r="A12" s="44"/>
      <c r="B12" s="7" t="s">
        <v>36</v>
      </c>
      <c r="C12" s="8" t="s">
        <v>258</v>
      </c>
      <c r="D12" s="123"/>
      <c r="E12" s="44"/>
      <c r="F12" s="44"/>
    </row>
    <row r="13" spans="1:18" ht="14.5" x14ac:dyDescent="0.35">
      <c r="A13" s="44"/>
      <c r="B13" s="7" t="s">
        <v>38</v>
      </c>
      <c r="C13" s="8" t="s">
        <v>259</v>
      </c>
      <c r="D13" s="123"/>
      <c r="E13" s="44"/>
      <c r="F13" s="44"/>
    </row>
    <row r="14" spans="1:18" ht="14.5" x14ac:dyDescent="0.35">
      <c r="A14" s="44"/>
      <c r="B14" s="7" t="s">
        <v>40</v>
      </c>
      <c r="C14" s="8" t="s">
        <v>260</v>
      </c>
      <c r="D14" s="46">
        <f>458000000/1000000</f>
        <v>458</v>
      </c>
      <c r="E14" s="44"/>
      <c r="F14" s="44"/>
    </row>
    <row r="15" spans="1:18" ht="14.5" x14ac:dyDescent="0.35">
      <c r="A15" s="44"/>
      <c r="B15" s="7" t="s">
        <v>52</v>
      </c>
      <c r="C15" s="8" t="s">
        <v>261</v>
      </c>
      <c r="D15" s="46">
        <f>122000000/1000000</f>
        <v>122</v>
      </c>
      <c r="E15" s="44"/>
      <c r="F15" s="44"/>
    </row>
    <row r="16" spans="1:18" ht="14.5" x14ac:dyDescent="0.35">
      <c r="A16" s="44"/>
      <c r="B16" s="7" t="s">
        <v>56</v>
      </c>
      <c r="C16" s="8" t="s">
        <v>262</v>
      </c>
      <c r="D16" s="46">
        <f>87526240013/1000000</f>
        <v>87526.240013000002</v>
      </c>
      <c r="E16" s="44"/>
      <c r="F16" s="44"/>
    </row>
    <row r="17" spans="1:6" x14ac:dyDescent="0.35">
      <c r="A17" s="44"/>
      <c r="B17" s="44"/>
      <c r="C17" s="44"/>
      <c r="D17" s="44"/>
      <c r="E17" s="44"/>
      <c r="F17" s="44"/>
    </row>
    <row r="18" spans="1:6" ht="12.75" customHeight="1" x14ac:dyDescent="0.35">
      <c r="A18" s="64" t="s">
        <v>263</v>
      </c>
      <c r="B18" s="106"/>
      <c r="C18" s="64"/>
      <c r="D18" s="64"/>
      <c r="E18" s="64"/>
      <c r="F18" s="64"/>
    </row>
    <row r="19" spans="1:6" s="132" customFormat="1" ht="14.5" x14ac:dyDescent="0.35">
      <c r="B19" s="132" t="s">
        <v>291</v>
      </c>
    </row>
  </sheetData>
  <mergeCells count="1">
    <mergeCell ref="B3:F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zoomScaleNormal="100" workbookViewId="0"/>
  </sheetViews>
  <sheetFormatPr defaultColWidth="9.1796875" defaultRowHeight="13" x14ac:dyDescent="0.35"/>
  <cols>
    <col min="1" max="1" width="9.1796875" style="20"/>
    <col min="2" max="2" width="10.1796875" style="20" customWidth="1"/>
    <col min="3" max="3" width="58.453125" style="20" customWidth="1"/>
    <col min="4" max="11" width="20.81640625" style="20" bestFit="1" customWidth="1"/>
    <col min="12" max="16384" width="9.1796875" style="20"/>
  </cols>
  <sheetData>
    <row r="1" spans="1:11" s="103" customFormat="1" ht="16" customHeight="1" x14ac:dyDescent="0.35">
      <c r="A1" s="104" t="s">
        <v>276</v>
      </c>
      <c r="B1" s="104"/>
      <c r="C1" s="104"/>
      <c r="D1" s="105"/>
      <c r="E1" s="47"/>
      <c r="F1" s="106"/>
      <c r="G1" s="106"/>
    </row>
    <row r="2" spans="1:11" ht="14.5" x14ac:dyDescent="0.35">
      <c r="B2" s="21"/>
      <c r="C2" s="18"/>
      <c r="D2" s="18"/>
      <c r="E2" s="18"/>
      <c r="F2" s="18"/>
      <c r="G2" s="18"/>
      <c r="H2" s="18"/>
      <c r="I2" s="18"/>
      <c r="J2" s="18"/>
      <c r="K2" s="18"/>
    </row>
    <row r="3" spans="1:11" s="49" customFormat="1" ht="21" x14ac:dyDescent="0.35">
      <c r="A3" s="48"/>
      <c r="B3" s="140" t="s">
        <v>269</v>
      </c>
      <c r="C3" s="143"/>
      <c r="D3" s="143"/>
      <c r="E3" s="48"/>
    </row>
    <row r="4" spans="1:11" x14ac:dyDescent="0.35">
      <c r="B4" s="18"/>
      <c r="C4" s="18"/>
      <c r="D4" s="18"/>
      <c r="E4" s="18"/>
      <c r="F4" s="18"/>
      <c r="G4" s="18"/>
      <c r="H4" s="18"/>
      <c r="I4" s="18"/>
      <c r="J4" s="18"/>
      <c r="K4" s="18"/>
    </row>
    <row r="5" spans="1:11" ht="14.5" x14ac:dyDescent="0.35">
      <c r="B5" s="18"/>
      <c r="C5" s="17" t="s">
        <v>149</v>
      </c>
      <c r="D5" s="150" t="s">
        <v>150</v>
      </c>
      <c r="E5" s="151"/>
      <c r="F5" s="18"/>
      <c r="G5" s="18"/>
      <c r="H5" s="18"/>
      <c r="I5" s="18"/>
      <c r="J5" s="18"/>
      <c r="K5" s="18"/>
    </row>
    <row r="6" spans="1:11" x14ac:dyDescent="0.35">
      <c r="B6" s="18"/>
      <c r="C6" s="18"/>
      <c r="D6" s="18"/>
      <c r="E6" s="18"/>
      <c r="F6" s="18"/>
      <c r="G6" s="18"/>
      <c r="H6" s="18"/>
      <c r="I6" s="18"/>
      <c r="J6" s="18"/>
      <c r="K6" s="18"/>
    </row>
    <row r="7" spans="1:11" ht="15" customHeight="1" x14ac:dyDescent="0.35">
      <c r="B7" s="100" t="s">
        <v>104</v>
      </c>
      <c r="C7" s="100"/>
      <c r="D7" s="67" t="s">
        <v>21</v>
      </c>
      <c r="E7" s="72" t="s">
        <v>21</v>
      </c>
      <c r="F7" s="72" t="s">
        <v>22</v>
      </c>
      <c r="G7" s="72" t="s">
        <v>23</v>
      </c>
      <c r="H7" s="72" t="s">
        <v>151</v>
      </c>
      <c r="I7" s="72" t="s">
        <v>151</v>
      </c>
      <c r="J7" s="72" t="s">
        <v>152</v>
      </c>
      <c r="K7" s="72" t="s">
        <v>153</v>
      </c>
    </row>
    <row r="8" spans="1:11" ht="14.5" x14ac:dyDescent="0.35">
      <c r="B8" s="75"/>
      <c r="C8" s="75"/>
      <c r="D8" s="144"/>
      <c r="E8" s="152"/>
      <c r="F8" s="152"/>
      <c r="G8" s="153"/>
      <c r="H8" s="154" t="s">
        <v>154</v>
      </c>
      <c r="I8" s="152"/>
      <c r="J8" s="152"/>
      <c r="K8" s="153"/>
    </row>
    <row r="9" spans="1:11" ht="14.5" x14ac:dyDescent="0.35">
      <c r="B9" s="101" t="s">
        <v>155</v>
      </c>
      <c r="C9" s="93" t="s">
        <v>156</v>
      </c>
      <c r="D9" s="68" t="s">
        <v>283</v>
      </c>
      <c r="E9" s="68" t="s">
        <v>157</v>
      </c>
      <c r="F9" s="68" t="s">
        <v>158</v>
      </c>
      <c r="G9" s="68" t="s">
        <v>159</v>
      </c>
      <c r="H9" s="68" t="s">
        <v>283</v>
      </c>
      <c r="I9" s="68" t="s">
        <v>157</v>
      </c>
      <c r="J9" s="68" t="s">
        <v>158</v>
      </c>
      <c r="K9" s="68" t="s">
        <v>159</v>
      </c>
    </row>
    <row r="10" spans="1:11" ht="14.5" x14ac:dyDescent="0.35">
      <c r="B10" s="76" t="s">
        <v>160</v>
      </c>
      <c r="C10" s="77" t="s">
        <v>161</v>
      </c>
      <c r="D10" s="78">
        <v>12</v>
      </c>
      <c r="E10" s="78">
        <v>12</v>
      </c>
      <c r="F10" s="78">
        <v>12</v>
      </c>
      <c r="G10" s="78">
        <v>12</v>
      </c>
      <c r="H10" s="78">
        <v>12</v>
      </c>
      <c r="I10" s="78">
        <v>12</v>
      </c>
      <c r="J10" s="78">
        <v>12</v>
      </c>
      <c r="K10" s="78"/>
    </row>
    <row r="11" spans="1:11" ht="15" customHeight="1" x14ac:dyDescent="0.35">
      <c r="B11" s="148" t="s">
        <v>162</v>
      </c>
      <c r="C11" s="149"/>
      <c r="D11" s="149"/>
      <c r="E11" s="149"/>
      <c r="F11" s="149"/>
      <c r="G11" s="149"/>
      <c r="H11" s="149"/>
      <c r="I11" s="149"/>
      <c r="J11" s="149"/>
      <c r="K11" s="149"/>
    </row>
    <row r="12" spans="1:11" ht="14.5" x14ac:dyDescent="0.35">
      <c r="B12" s="53" t="s">
        <v>17</v>
      </c>
      <c r="C12" s="54" t="s">
        <v>163</v>
      </c>
      <c r="D12" s="108"/>
      <c r="E12" s="108"/>
      <c r="F12" s="108"/>
      <c r="G12" s="108"/>
      <c r="H12" s="55">
        <v>55659.950520165839</v>
      </c>
      <c r="I12" s="55">
        <v>56556.233699897501</v>
      </c>
      <c r="J12" s="55">
        <v>53134.803590827491</v>
      </c>
      <c r="K12" s="55">
        <v>49029.3191264575</v>
      </c>
    </row>
    <row r="13" spans="1:11" ht="15" customHeight="1" x14ac:dyDescent="0.35">
      <c r="B13" s="148" t="s">
        <v>164</v>
      </c>
      <c r="C13" s="149"/>
      <c r="D13" s="149"/>
      <c r="E13" s="149"/>
      <c r="F13" s="149"/>
      <c r="G13" s="149"/>
      <c r="H13" s="149"/>
      <c r="I13" s="149"/>
      <c r="J13" s="149"/>
      <c r="K13" s="149"/>
    </row>
    <row r="14" spans="1:11" ht="29" x14ac:dyDescent="0.35">
      <c r="B14" s="52" t="s">
        <v>19</v>
      </c>
      <c r="C14" s="56" t="s">
        <v>165</v>
      </c>
      <c r="D14" s="57">
        <v>1562.2265000900002</v>
      </c>
      <c r="E14" s="57">
        <v>1792.6731947541666</v>
      </c>
      <c r="F14" s="57">
        <v>2007.1787221283332</v>
      </c>
      <c r="G14" s="57">
        <v>1626.2824070200002</v>
      </c>
      <c r="H14" s="57">
        <v>234.33397501333332</v>
      </c>
      <c r="I14" s="57">
        <v>268.9009792133333</v>
      </c>
      <c r="J14" s="57">
        <v>301.07680831916662</v>
      </c>
      <c r="K14" s="57">
        <v>243.94236105333331</v>
      </c>
    </row>
    <row r="15" spans="1:11" ht="14.5" x14ac:dyDescent="0.35">
      <c r="B15" s="52" t="s">
        <v>20</v>
      </c>
      <c r="C15" s="58" t="s">
        <v>166</v>
      </c>
      <c r="D15" s="57"/>
      <c r="E15" s="57"/>
      <c r="F15" s="57"/>
      <c r="G15" s="57"/>
      <c r="H15" s="57"/>
      <c r="I15" s="57"/>
      <c r="J15" s="57"/>
      <c r="K15" s="57"/>
    </row>
    <row r="16" spans="1:11" ht="14.5" x14ac:dyDescent="0.35">
      <c r="B16" s="52" t="s">
        <v>34</v>
      </c>
      <c r="C16" s="58" t="s">
        <v>167</v>
      </c>
      <c r="D16" s="57">
        <v>1562.2265000900002</v>
      </c>
      <c r="E16" s="57">
        <v>1792.6731947541666</v>
      </c>
      <c r="F16" s="57">
        <v>2007.1787221283332</v>
      </c>
      <c r="G16" s="57">
        <v>1626.2824070200002</v>
      </c>
      <c r="H16" s="57">
        <v>234.33397501333332</v>
      </c>
      <c r="I16" s="57">
        <v>268.9009792133333</v>
      </c>
      <c r="J16" s="57">
        <v>301.07680831916662</v>
      </c>
      <c r="K16" s="57">
        <v>243.94236105333331</v>
      </c>
    </row>
    <row r="17" spans="2:11" ht="14.5" x14ac:dyDescent="0.35">
      <c r="B17" s="52" t="s">
        <v>36</v>
      </c>
      <c r="C17" s="56" t="s">
        <v>168</v>
      </c>
      <c r="D17" s="57">
        <v>7688.7389049929361</v>
      </c>
      <c r="E17" s="57">
        <v>9141.4556863063699</v>
      </c>
      <c r="F17" s="57">
        <v>9535.2646611819164</v>
      </c>
      <c r="G17" s="57">
        <v>8487.2816560019419</v>
      </c>
      <c r="H17" s="57">
        <v>7688.7389049929361</v>
      </c>
      <c r="I17" s="57">
        <v>9141.4556863063699</v>
      </c>
      <c r="J17" s="57">
        <v>9535.2646611819164</v>
      </c>
      <c r="K17" s="57">
        <v>8487.2816560016945</v>
      </c>
    </row>
    <row r="18" spans="2:11" ht="29" x14ac:dyDescent="0.35">
      <c r="B18" s="52" t="s">
        <v>38</v>
      </c>
      <c r="C18" s="58" t="s">
        <v>169</v>
      </c>
      <c r="D18" s="57"/>
      <c r="E18" s="57"/>
      <c r="F18" s="57"/>
      <c r="G18" s="57"/>
      <c r="H18" s="57"/>
      <c r="I18" s="57"/>
      <c r="J18" s="57"/>
      <c r="K18" s="57"/>
    </row>
    <row r="19" spans="2:11" ht="14.5" x14ac:dyDescent="0.35">
      <c r="B19" s="52" t="s">
        <v>40</v>
      </c>
      <c r="C19" s="58" t="s">
        <v>170</v>
      </c>
      <c r="D19" s="57"/>
      <c r="E19" s="57"/>
      <c r="F19" s="57"/>
      <c r="G19" s="57"/>
      <c r="H19" s="57"/>
      <c r="I19" s="57"/>
      <c r="J19" s="57"/>
      <c r="K19" s="57"/>
    </row>
    <row r="20" spans="2:11" ht="14.5" x14ac:dyDescent="0.35">
      <c r="B20" s="52" t="s">
        <v>52</v>
      </c>
      <c r="C20" s="58" t="s">
        <v>171</v>
      </c>
      <c r="D20" s="57">
        <v>7688.7389049929361</v>
      </c>
      <c r="E20" s="57">
        <v>9141.4556863063699</v>
      </c>
      <c r="F20" s="57">
        <v>9535.2646611819164</v>
      </c>
      <c r="G20" s="57">
        <v>8487.2816560019419</v>
      </c>
      <c r="H20" s="57">
        <v>7688.7389049929361</v>
      </c>
      <c r="I20" s="57">
        <v>9141.4556863063699</v>
      </c>
      <c r="J20" s="57">
        <v>9535.2646611819164</v>
      </c>
      <c r="K20" s="57">
        <v>8487.2816560016945</v>
      </c>
    </row>
    <row r="21" spans="2:11" ht="14.5" x14ac:dyDescent="0.35">
      <c r="B21" s="52" t="s">
        <v>56</v>
      </c>
      <c r="C21" s="58" t="s">
        <v>172</v>
      </c>
      <c r="D21" s="109"/>
      <c r="E21" s="109"/>
      <c r="F21" s="109"/>
      <c r="G21" s="109"/>
      <c r="H21" s="57"/>
      <c r="I21" s="57"/>
      <c r="J21" s="57"/>
      <c r="K21" s="57"/>
    </row>
    <row r="22" spans="2:11" ht="14.5" x14ac:dyDescent="0.35">
      <c r="B22" s="52" t="s">
        <v>60</v>
      </c>
      <c r="C22" s="56" t="s">
        <v>173</v>
      </c>
      <c r="D22" s="57">
        <v>39851.717416491396</v>
      </c>
      <c r="E22" s="57">
        <v>40558.459555828704</v>
      </c>
      <c r="F22" s="57">
        <v>39824.899179612104</v>
      </c>
      <c r="G22" s="57">
        <v>37879.747445348672</v>
      </c>
      <c r="H22" s="57">
        <v>10548.732133802971</v>
      </c>
      <c r="I22" s="57">
        <v>11093.743704412869</v>
      </c>
      <c r="J22" s="57">
        <v>11061.246764786742</v>
      </c>
      <c r="K22" s="57">
        <v>10260.34386135649</v>
      </c>
    </row>
    <row r="23" spans="2:11" ht="29" x14ac:dyDescent="0.35">
      <c r="B23" s="52" t="s">
        <v>64</v>
      </c>
      <c r="C23" s="58" t="s">
        <v>174</v>
      </c>
      <c r="D23" s="57">
        <v>7031.8772817054914</v>
      </c>
      <c r="E23" s="57">
        <v>7520.2879369114844</v>
      </c>
      <c r="F23" s="57">
        <v>7602.9067333997764</v>
      </c>
      <c r="G23" s="57">
        <v>7040.8911096919301</v>
      </c>
      <c r="H23" s="57">
        <v>7031.8772817054914</v>
      </c>
      <c r="I23" s="57">
        <v>7520.2879369114844</v>
      </c>
      <c r="J23" s="57">
        <v>7602.9067333997764</v>
      </c>
      <c r="K23" s="57">
        <v>7040.8911096919937</v>
      </c>
    </row>
    <row r="24" spans="2:11" ht="14.5" x14ac:dyDescent="0.35">
      <c r="B24" s="52" t="s">
        <v>68</v>
      </c>
      <c r="C24" s="58" t="s">
        <v>175</v>
      </c>
      <c r="D24" s="57"/>
      <c r="E24" s="57"/>
      <c r="F24" s="57"/>
      <c r="G24" s="57"/>
      <c r="H24" s="57"/>
      <c r="I24" s="57"/>
      <c r="J24" s="57"/>
      <c r="K24" s="57"/>
    </row>
    <row r="25" spans="2:11" ht="14.5" x14ac:dyDescent="0.35">
      <c r="B25" s="52" t="s">
        <v>71</v>
      </c>
      <c r="C25" s="58" t="s">
        <v>176</v>
      </c>
      <c r="D25" s="57">
        <v>32819.840134785904</v>
      </c>
      <c r="E25" s="57">
        <v>33038.171618917222</v>
      </c>
      <c r="F25" s="57">
        <v>32221.992446212331</v>
      </c>
      <c r="G25" s="57">
        <v>30838.856335656739</v>
      </c>
      <c r="H25" s="57">
        <v>3516.8548520974805</v>
      </c>
      <c r="I25" s="57">
        <v>3573.4557675013834</v>
      </c>
      <c r="J25" s="57">
        <v>3458.3400313869652</v>
      </c>
      <c r="K25" s="57">
        <v>3219.452751664498</v>
      </c>
    </row>
    <row r="26" spans="2:11" ht="14.5" x14ac:dyDescent="0.35">
      <c r="B26" s="52" t="s">
        <v>73</v>
      </c>
      <c r="C26" s="56" t="s">
        <v>177</v>
      </c>
      <c r="D26" s="57">
        <v>1798.0170153432105</v>
      </c>
      <c r="E26" s="57">
        <v>1345.3170132929954</v>
      </c>
      <c r="F26" s="57">
        <v>2494.9836163626114</v>
      </c>
      <c r="G26" s="57">
        <v>2976.0607992862829</v>
      </c>
      <c r="H26" s="57">
        <v>1798.0170153432105</v>
      </c>
      <c r="I26" s="57">
        <v>1345.3170132929954</v>
      </c>
      <c r="J26" s="57">
        <v>2494.9836163626114</v>
      </c>
      <c r="K26" s="57">
        <v>2976.0607992862479</v>
      </c>
    </row>
    <row r="27" spans="2:11" ht="14.5" x14ac:dyDescent="0.35">
      <c r="B27" s="52" t="s">
        <v>87</v>
      </c>
      <c r="C27" s="56" t="s">
        <v>178</v>
      </c>
      <c r="D27" s="57">
        <v>5068.3951041872569</v>
      </c>
      <c r="E27" s="57">
        <v>5706.5821337928683</v>
      </c>
      <c r="F27" s="57">
        <v>6068.036741739068</v>
      </c>
      <c r="G27" s="57">
        <v>6271.0872251908922</v>
      </c>
      <c r="H27" s="57">
        <v>98.128064428288397</v>
      </c>
      <c r="I27" s="57">
        <v>91.143742476677659</v>
      </c>
      <c r="J27" s="57">
        <v>88.158145666113001</v>
      </c>
      <c r="K27" s="57">
        <v>88.958186904992175</v>
      </c>
    </row>
    <row r="28" spans="2:11" ht="14.5" x14ac:dyDescent="0.35">
      <c r="B28" s="51" t="s">
        <v>93</v>
      </c>
      <c r="C28" s="59" t="s">
        <v>179</v>
      </c>
      <c r="D28" s="110"/>
      <c r="E28" s="110"/>
      <c r="F28" s="110"/>
      <c r="G28" s="110"/>
      <c r="H28" s="57">
        <v>20367.950093580741</v>
      </c>
      <c r="I28" s="57">
        <v>21940.561125702243</v>
      </c>
      <c r="J28" s="57">
        <v>23480.72999631655</v>
      </c>
      <c r="K28" s="57">
        <v>22056.586864602759</v>
      </c>
    </row>
    <row r="29" spans="2:11" ht="15" customHeight="1" x14ac:dyDescent="0.35">
      <c r="B29" s="148" t="s">
        <v>180</v>
      </c>
      <c r="C29" s="149"/>
      <c r="D29" s="149"/>
      <c r="E29" s="149"/>
      <c r="F29" s="149"/>
      <c r="G29" s="149"/>
      <c r="H29" s="149"/>
      <c r="I29" s="149"/>
      <c r="J29" s="149"/>
      <c r="K29" s="149"/>
    </row>
    <row r="30" spans="2:11" ht="14.5" x14ac:dyDescent="0.35">
      <c r="B30" s="52" t="s">
        <v>95</v>
      </c>
      <c r="C30" s="56" t="s">
        <v>181</v>
      </c>
      <c r="D30" s="57"/>
      <c r="E30" s="57"/>
      <c r="F30" s="57"/>
      <c r="G30" s="57"/>
      <c r="H30" s="57"/>
      <c r="I30" s="57"/>
      <c r="J30" s="57"/>
      <c r="K30" s="57"/>
    </row>
    <row r="31" spans="2:11" ht="14.5" x14ac:dyDescent="0.35">
      <c r="B31" s="52" t="s">
        <v>98</v>
      </c>
      <c r="C31" s="56" t="s">
        <v>182</v>
      </c>
      <c r="D31" s="57">
        <v>10612.569369300973</v>
      </c>
      <c r="E31" s="57">
        <v>10772.895370872006</v>
      </c>
      <c r="F31" s="57">
        <v>11066.189955680147</v>
      </c>
      <c r="G31" s="57">
        <v>9840.3156620017744</v>
      </c>
      <c r="H31" s="57">
        <v>8904.8514753492072</v>
      </c>
      <c r="I31" s="57">
        <v>9204.3534564341189</v>
      </c>
      <c r="J31" s="57">
        <v>9375.3132407713874</v>
      </c>
      <c r="K31" s="57">
        <v>8367.0051180069568</v>
      </c>
    </row>
    <row r="32" spans="2:11" ht="14.5" x14ac:dyDescent="0.35">
      <c r="B32" s="52" t="s">
        <v>100</v>
      </c>
      <c r="C32" s="56" t="s">
        <v>183</v>
      </c>
      <c r="D32" s="57">
        <v>3187.4677522385969</v>
      </c>
      <c r="E32" s="57">
        <v>2205.601946189613</v>
      </c>
      <c r="F32" s="57">
        <v>2895.8561511799071</v>
      </c>
      <c r="G32" s="57">
        <v>4968.2629778283945</v>
      </c>
      <c r="H32" s="57">
        <v>3187.4677522385969</v>
      </c>
      <c r="I32" s="57">
        <v>2205.601946189613</v>
      </c>
      <c r="J32" s="57">
        <v>2735.0887023861683</v>
      </c>
      <c r="K32" s="57">
        <v>4968.2629778279661</v>
      </c>
    </row>
    <row r="33" spans="2:11" ht="58" x14ac:dyDescent="0.35">
      <c r="B33" s="52" t="s">
        <v>184</v>
      </c>
      <c r="C33" s="56" t="s">
        <v>185</v>
      </c>
      <c r="D33" s="109"/>
      <c r="E33" s="109"/>
      <c r="F33" s="109"/>
      <c r="G33" s="109"/>
      <c r="H33" s="109"/>
      <c r="I33" s="57"/>
      <c r="J33" s="57"/>
      <c r="K33" s="57"/>
    </row>
    <row r="34" spans="2:11" ht="14.5" x14ac:dyDescent="0.35">
      <c r="B34" s="52" t="s">
        <v>186</v>
      </c>
      <c r="C34" s="56" t="s">
        <v>187</v>
      </c>
      <c r="D34" s="109"/>
      <c r="E34" s="109"/>
      <c r="F34" s="109"/>
      <c r="G34" s="109"/>
      <c r="H34" s="109"/>
      <c r="I34" s="57"/>
      <c r="J34" s="57"/>
      <c r="K34" s="57"/>
    </row>
    <row r="35" spans="2:11" ht="14.5" x14ac:dyDescent="0.35">
      <c r="B35" s="51" t="s">
        <v>102</v>
      </c>
      <c r="C35" s="59" t="s">
        <v>188</v>
      </c>
      <c r="D35" s="57">
        <v>13800.03712153957</v>
      </c>
      <c r="E35" s="57">
        <v>12978.497317061618</v>
      </c>
      <c r="F35" s="57">
        <v>13962.046106860054</v>
      </c>
      <c r="G35" s="57">
        <v>14808.57863983017</v>
      </c>
      <c r="H35" s="57">
        <v>12092.319227587803</v>
      </c>
      <c r="I35" s="57">
        <v>11409.955402623731</v>
      </c>
      <c r="J35" s="57">
        <v>12110.401943157556</v>
      </c>
      <c r="K35" s="57">
        <v>13335.268095834923</v>
      </c>
    </row>
    <row r="36" spans="2:11" ht="14.5" x14ac:dyDescent="0.35">
      <c r="B36" s="52" t="s">
        <v>189</v>
      </c>
      <c r="C36" s="58" t="s">
        <v>190</v>
      </c>
      <c r="D36" s="57"/>
      <c r="E36" s="57"/>
      <c r="F36" s="57"/>
      <c r="G36" s="57"/>
      <c r="H36" s="57"/>
      <c r="I36" s="57"/>
      <c r="J36" s="57"/>
      <c r="K36" s="57"/>
    </row>
    <row r="37" spans="2:11" ht="14.5" x14ac:dyDescent="0.35">
      <c r="B37" s="52" t="s">
        <v>191</v>
      </c>
      <c r="C37" s="58" t="s">
        <v>192</v>
      </c>
      <c r="D37" s="57"/>
      <c r="E37" s="57"/>
      <c r="F37" s="57"/>
      <c r="G37" s="57"/>
      <c r="H37" s="57"/>
      <c r="I37" s="57"/>
      <c r="J37" s="57"/>
      <c r="K37" s="57"/>
    </row>
    <row r="38" spans="2:11" ht="14.5" x14ac:dyDescent="0.35">
      <c r="B38" s="52" t="s">
        <v>193</v>
      </c>
      <c r="C38" s="58" t="s">
        <v>194</v>
      </c>
      <c r="D38" s="57">
        <v>13800.037121539566</v>
      </c>
      <c r="E38" s="57">
        <v>12978.497317061618</v>
      </c>
      <c r="F38" s="57">
        <v>13962.046106860054</v>
      </c>
      <c r="G38" s="57">
        <v>14808.578639830106</v>
      </c>
      <c r="H38" s="57">
        <v>12092.319227587801</v>
      </c>
      <c r="I38" s="57">
        <v>11409.955402623729</v>
      </c>
      <c r="J38" s="57">
        <v>12110.401943157554</v>
      </c>
      <c r="K38" s="57">
        <v>13335.268095834921</v>
      </c>
    </row>
    <row r="39" spans="2:11" ht="15" customHeight="1" x14ac:dyDescent="0.35">
      <c r="B39" s="148" t="s">
        <v>195</v>
      </c>
      <c r="C39" s="149"/>
      <c r="D39" s="149"/>
      <c r="E39" s="149"/>
      <c r="F39" s="149"/>
      <c r="G39" s="149"/>
      <c r="H39" s="149"/>
      <c r="I39" s="149"/>
      <c r="J39" s="149"/>
      <c r="K39" s="149"/>
    </row>
    <row r="40" spans="2:11" ht="14.5" x14ac:dyDescent="0.35">
      <c r="B40" s="51" t="s">
        <v>196</v>
      </c>
      <c r="C40" s="59" t="s">
        <v>197</v>
      </c>
      <c r="D40" s="110"/>
      <c r="E40" s="110"/>
      <c r="F40" s="110"/>
      <c r="G40" s="110"/>
      <c r="H40" s="57">
        <v>55894.92194787124</v>
      </c>
      <c r="I40" s="57">
        <v>56556.233699894583</v>
      </c>
      <c r="J40" s="57">
        <v>52743.202285716136</v>
      </c>
      <c r="K40" s="57">
        <v>49029.319126453251</v>
      </c>
    </row>
    <row r="41" spans="2:11" ht="14.5" x14ac:dyDescent="0.35">
      <c r="B41" s="51" t="s">
        <v>129</v>
      </c>
      <c r="C41" s="59" t="s">
        <v>198</v>
      </c>
      <c r="D41" s="110"/>
      <c r="E41" s="110"/>
      <c r="F41" s="110"/>
      <c r="G41" s="110"/>
      <c r="H41" s="57">
        <v>9848.2921049303641</v>
      </c>
      <c r="I41" s="57">
        <v>10954.473312776636</v>
      </c>
      <c r="J41" s="57">
        <v>12167.693400283128</v>
      </c>
      <c r="K41" s="57">
        <v>10129.071686186759</v>
      </c>
    </row>
    <row r="42" spans="2:11" ht="14.5" x14ac:dyDescent="0.35">
      <c r="B42" s="51" t="s">
        <v>133</v>
      </c>
      <c r="C42" s="59" t="s">
        <v>199</v>
      </c>
      <c r="D42" s="110"/>
      <c r="E42" s="110"/>
      <c r="F42" s="110"/>
      <c r="G42" s="110"/>
      <c r="H42" s="60">
        <v>7.1836771666666683</v>
      </c>
      <c r="I42" s="60">
        <v>6.3655212500000005</v>
      </c>
      <c r="J42" s="60">
        <v>5.363537833333333</v>
      </c>
      <c r="K42" s="60">
        <v>6.0399125525281958</v>
      </c>
    </row>
    <row r="43" spans="2:11" x14ac:dyDescent="0.35">
      <c r="B43" s="18"/>
      <c r="C43" s="18"/>
      <c r="D43" s="18"/>
      <c r="E43" s="18"/>
      <c r="F43" s="18"/>
      <c r="G43" s="18"/>
      <c r="H43" s="18"/>
      <c r="I43" s="18"/>
      <c r="J43" s="18"/>
      <c r="K43" s="18"/>
    </row>
  </sheetData>
  <mergeCells count="8">
    <mergeCell ref="B3:D3"/>
    <mergeCell ref="B29:K29"/>
    <mergeCell ref="B39:K39"/>
    <mergeCell ref="D5:E5"/>
    <mergeCell ref="D8:G8"/>
    <mergeCell ref="H8:K8"/>
    <mergeCell ref="B11:K11"/>
    <mergeCell ref="B13:K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topLeftCell="A13" workbookViewId="0">
      <selection activeCell="D7" sqref="D7"/>
    </sheetView>
  </sheetViews>
  <sheetFormatPr defaultColWidth="9.1796875" defaultRowHeight="14.5" x14ac:dyDescent="0.35"/>
  <cols>
    <col min="1" max="1" width="9.1796875" style="28"/>
    <col min="2" max="2" width="15.453125" style="28" customWidth="1"/>
    <col min="3" max="3" width="38.54296875" style="28" customWidth="1"/>
    <col min="4" max="4" width="56.1796875" style="28" customWidth="1"/>
    <col min="5" max="16384" width="9.1796875" style="28"/>
  </cols>
  <sheetData>
    <row r="1" spans="1:7" s="103" customFormat="1" ht="16" customHeight="1" x14ac:dyDescent="0.35">
      <c r="A1" s="104" t="s">
        <v>276</v>
      </c>
      <c r="B1" s="104"/>
      <c r="C1" s="104"/>
      <c r="D1" s="105"/>
      <c r="E1" s="47"/>
      <c r="F1" s="106"/>
      <c r="G1" s="106"/>
    </row>
    <row r="3" spans="1:7" ht="21" x14ac:dyDescent="0.5">
      <c r="B3" s="157" t="s">
        <v>270</v>
      </c>
      <c r="C3" s="157"/>
      <c r="D3" s="157"/>
    </row>
    <row r="4" spans="1:7" ht="21" x14ac:dyDescent="0.5">
      <c r="B4" s="158" t="s">
        <v>264</v>
      </c>
      <c r="C4" s="158"/>
      <c r="D4" s="158"/>
    </row>
    <row r="6" spans="1:7" x14ac:dyDescent="0.35">
      <c r="B6" s="79" t="s">
        <v>200</v>
      </c>
      <c r="C6" s="155" t="s">
        <v>201</v>
      </c>
      <c r="D6" s="156"/>
    </row>
    <row r="7" spans="1:7" ht="65" x14ac:dyDescent="0.35">
      <c r="B7" s="23" t="s">
        <v>202</v>
      </c>
      <c r="C7" s="24" t="s">
        <v>203</v>
      </c>
      <c r="D7" s="111" t="s">
        <v>204</v>
      </c>
    </row>
    <row r="8" spans="1:7" ht="26" x14ac:dyDescent="0.35">
      <c r="B8" s="23" t="s">
        <v>205</v>
      </c>
      <c r="C8" s="24" t="s">
        <v>206</v>
      </c>
      <c r="D8" s="111" t="s">
        <v>207</v>
      </c>
    </row>
    <row r="9" spans="1:7" ht="169" x14ac:dyDescent="0.35">
      <c r="B9" s="25" t="s">
        <v>208</v>
      </c>
      <c r="C9" s="24" t="s">
        <v>209</v>
      </c>
      <c r="D9" s="111" t="s">
        <v>292</v>
      </c>
    </row>
    <row r="10" spans="1:7" ht="65" x14ac:dyDescent="0.35">
      <c r="B10" s="23" t="s">
        <v>210</v>
      </c>
      <c r="C10" s="24" t="s">
        <v>211</v>
      </c>
      <c r="D10" s="111" t="s">
        <v>293</v>
      </c>
    </row>
    <row r="11" spans="1:7" ht="65" x14ac:dyDescent="0.35">
      <c r="B11" s="25" t="s">
        <v>212</v>
      </c>
      <c r="C11" s="24" t="s">
        <v>213</v>
      </c>
      <c r="D11" s="111" t="s">
        <v>214</v>
      </c>
    </row>
    <row r="12" spans="1:7" ht="52" x14ac:dyDescent="0.35">
      <c r="B12" s="23" t="s">
        <v>215</v>
      </c>
      <c r="C12" s="26" t="s">
        <v>216</v>
      </c>
      <c r="D12" s="111" t="s">
        <v>217</v>
      </c>
    </row>
    <row r="13" spans="1:7" ht="52" x14ac:dyDescent="0.35">
      <c r="B13" s="23" t="s">
        <v>218</v>
      </c>
      <c r="C13" s="24" t="s">
        <v>219</v>
      </c>
      <c r="D13" s="111" t="s">
        <v>15</v>
      </c>
    </row>
  </sheetData>
  <mergeCells count="3">
    <mergeCell ref="C6:D6"/>
    <mergeCell ref="B3:D3"/>
    <mergeCell ref="B4:D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tabSelected="1" zoomScale="95" workbookViewId="0"/>
  </sheetViews>
  <sheetFormatPr defaultColWidth="9.1796875" defaultRowHeight="14.5" x14ac:dyDescent="0.35"/>
  <cols>
    <col min="1" max="1" width="9.1796875" style="28"/>
    <col min="2" max="2" width="102.54296875" style="28" bestFit="1" customWidth="1"/>
    <col min="3" max="3" width="11.81640625" style="28" bestFit="1" customWidth="1"/>
    <col min="4" max="16384" width="9.1796875" style="28"/>
  </cols>
  <sheetData>
    <row r="1" spans="1:7" s="103" customFormat="1" ht="16" customHeight="1" x14ac:dyDescent="0.35">
      <c r="A1" s="104" t="s">
        <v>276</v>
      </c>
      <c r="B1" s="104"/>
      <c r="C1" s="104"/>
      <c r="D1" s="105"/>
      <c r="E1" s="47"/>
      <c r="F1" s="106"/>
      <c r="G1" s="106"/>
    </row>
    <row r="3" spans="1:7" s="50" customFormat="1" ht="21" x14ac:dyDescent="0.5">
      <c r="B3" s="2" t="s">
        <v>271</v>
      </c>
      <c r="C3" s="2"/>
      <c r="D3" s="2"/>
      <c r="E3" s="2"/>
      <c r="F3" s="2"/>
      <c r="G3" s="2"/>
    </row>
    <row r="5" spans="1:7" x14ac:dyDescent="0.35">
      <c r="B5" s="1" t="s">
        <v>284</v>
      </c>
      <c r="G5" s="43"/>
    </row>
    <row r="7" spans="1:7" ht="15.5" x14ac:dyDescent="0.35">
      <c r="B7" s="80" t="s">
        <v>220</v>
      </c>
      <c r="C7" s="81"/>
      <c r="D7" s="82"/>
      <c r="E7" s="82"/>
      <c r="F7" s="82"/>
      <c r="G7" s="82"/>
    </row>
    <row r="8" spans="1:7" ht="15.5" x14ac:dyDescent="0.35">
      <c r="B8" s="83" t="s">
        <v>104</v>
      </c>
      <c r="C8" s="84" t="s">
        <v>148</v>
      </c>
      <c r="D8" s="84" t="s">
        <v>221</v>
      </c>
      <c r="E8" s="84" t="s">
        <v>222</v>
      </c>
      <c r="F8" s="84" t="s">
        <v>223</v>
      </c>
      <c r="G8" s="84" t="s">
        <v>224</v>
      </c>
    </row>
    <row r="9" spans="1:7" x14ac:dyDescent="0.35">
      <c r="B9" s="62" t="s">
        <v>225</v>
      </c>
      <c r="C9" s="112">
        <v>21.736749783683713</v>
      </c>
      <c r="D9" s="112">
        <v>5.1008409823872016</v>
      </c>
      <c r="E9" s="112">
        <v>5.7587322925262638</v>
      </c>
      <c r="F9" s="112">
        <v>10.103985817760513</v>
      </c>
      <c r="G9" s="112">
        <v>0.77319069100973503</v>
      </c>
    </row>
    <row r="10" spans="1:7" x14ac:dyDescent="0.35">
      <c r="B10" s="62" t="s">
        <v>226</v>
      </c>
      <c r="C10" s="113">
        <v>11.61317216421744</v>
      </c>
      <c r="D10" s="112">
        <v>11.61317216421744</v>
      </c>
      <c r="E10" s="112" t="s">
        <v>288</v>
      </c>
      <c r="F10" s="112" t="s">
        <v>288</v>
      </c>
      <c r="G10" s="113" t="s">
        <v>288</v>
      </c>
    </row>
    <row r="11" spans="1:7" x14ac:dyDescent="0.35">
      <c r="B11" s="62" t="s">
        <v>227</v>
      </c>
      <c r="C11" s="112">
        <v>10.320714045552196</v>
      </c>
      <c r="D11" s="112">
        <v>5.9898691422732639</v>
      </c>
      <c r="E11" s="112">
        <v>0.60952001917489507</v>
      </c>
      <c r="F11" s="112">
        <v>3.7213248841040363</v>
      </c>
      <c r="G11" s="112" t="s">
        <v>288</v>
      </c>
    </row>
    <row r="12" spans="1:7" x14ac:dyDescent="0.35">
      <c r="B12" s="62" t="s">
        <v>228</v>
      </c>
      <c r="C12" s="112">
        <v>2.0000197779752122</v>
      </c>
      <c r="D12" s="112">
        <v>2.0000197779752122</v>
      </c>
      <c r="E12" s="112" t="s">
        <v>288</v>
      </c>
      <c r="F12" s="112" t="s">
        <v>288</v>
      </c>
      <c r="G12" s="112" t="s">
        <v>288</v>
      </c>
    </row>
    <row r="13" spans="1:7" ht="15.5" x14ac:dyDescent="0.35">
      <c r="B13" s="27" t="s">
        <v>229</v>
      </c>
      <c r="C13" s="114">
        <v>45.670655771428564</v>
      </c>
      <c r="D13" s="114">
        <v>24.703902066853118</v>
      </c>
      <c r="E13" s="114">
        <v>6.3682523117011591</v>
      </c>
      <c r="F13" s="114">
        <v>13.825310701864549</v>
      </c>
      <c r="G13" s="114">
        <v>0.77319069100973503</v>
      </c>
    </row>
    <row r="14" spans="1:7" x14ac:dyDescent="0.35">
      <c r="E14" s="43"/>
    </row>
    <row r="16" spans="1:7" x14ac:dyDescent="0.35">
      <c r="B16" s="1" t="s">
        <v>285</v>
      </c>
    </row>
    <row r="18" spans="2:6" x14ac:dyDescent="0.35">
      <c r="B18" s="85" t="s">
        <v>272</v>
      </c>
      <c r="C18" s="86" t="s">
        <v>230</v>
      </c>
      <c r="D18" s="86" t="s">
        <v>231</v>
      </c>
    </row>
    <row r="19" spans="2:6" x14ac:dyDescent="0.35">
      <c r="B19" s="29" t="s">
        <v>223</v>
      </c>
      <c r="C19" s="115">
        <v>194.64578661374509</v>
      </c>
      <c r="D19" s="30">
        <v>0.71519082208046825</v>
      </c>
    </row>
    <row r="20" spans="2:6" x14ac:dyDescent="0.35">
      <c r="B20" s="29" t="s">
        <v>232</v>
      </c>
      <c r="C20" s="115">
        <v>21.16872675190799</v>
      </c>
      <c r="D20" s="30">
        <v>7.7780666879458532E-2</v>
      </c>
    </row>
    <row r="21" spans="2:6" x14ac:dyDescent="0.35">
      <c r="B21" s="29" t="s">
        <v>222</v>
      </c>
      <c r="C21" s="115">
        <v>15.997602643540596</v>
      </c>
      <c r="D21" s="30">
        <v>5.8780304392895243E-2</v>
      </c>
    </row>
    <row r="22" spans="2:6" x14ac:dyDescent="0.35">
      <c r="B22" s="29" t="s">
        <v>233</v>
      </c>
      <c r="C22" s="115">
        <v>11.832037967750001</v>
      </c>
      <c r="D22" s="30">
        <v>4.3474688603636451E-2</v>
      </c>
    </row>
    <row r="23" spans="2:6" x14ac:dyDescent="0.35">
      <c r="B23" s="29" t="s">
        <v>8</v>
      </c>
      <c r="C23" s="115">
        <v>12.531000000000001</v>
      </c>
      <c r="D23" s="30">
        <v>4.6042898474214826E-2</v>
      </c>
    </row>
    <row r="24" spans="2:6" x14ac:dyDescent="0.35">
      <c r="B24" s="29" t="s">
        <v>234</v>
      </c>
      <c r="C24" s="115">
        <v>5.288763508584001</v>
      </c>
      <c r="D24" s="30">
        <v>1.9432607236442849E-2</v>
      </c>
    </row>
    <row r="25" spans="2:6" x14ac:dyDescent="0.35">
      <c r="B25" s="29" t="s">
        <v>235</v>
      </c>
      <c r="C25" s="115">
        <v>2.8690092093629991</v>
      </c>
      <c r="D25" s="30">
        <v>1.0541656671318162E-2</v>
      </c>
    </row>
    <row r="26" spans="2:6" x14ac:dyDescent="0.35">
      <c r="B26" s="29" t="s">
        <v>236</v>
      </c>
      <c r="C26" s="115">
        <v>2.4386103144</v>
      </c>
      <c r="D26" s="30">
        <v>8.9602335906226391E-3</v>
      </c>
    </row>
    <row r="27" spans="2:6" x14ac:dyDescent="0.35">
      <c r="B27" s="29" t="s">
        <v>237</v>
      </c>
      <c r="C27" s="115">
        <v>5.3876974276479999</v>
      </c>
      <c r="D27" s="30">
        <v>1.9796122070942879E-2</v>
      </c>
    </row>
    <row r="28" spans="2:6" x14ac:dyDescent="0.35">
      <c r="B28" s="31" t="s">
        <v>148</v>
      </c>
      <c r="C28" s="116">
        <v>272.15923443693873</v>
      </c>
      <c r="D28" s="32">
        <v>0.99999999999999967</v>
      </c>
    </row>
    <row r="30" spans="2:6" x14ac:dyDescent="0.35">
      <c r="B30" s="1" t="s">
        <v>286</v>
      </c>
      <c r="C30" s="1"/>
      <c r="D30" s="1"/>
      <c r="E30" s="1"/>
      <c r="F30" s="1"/>
    </row>
    <row r="32" spans="2:6" x14ac:dyDescent="0.35">
      <c r="B32" s="85" t="s">
        <v>273</v>
      </c>
      <c r="C32" s="86" t="s">
        <v>230</v>
      </c>
      <c r="D32" s="86" t="s">
        <v>231</v>
      </c>
    </row>
    <row r="33" spans="2:5" x14ac:dyDescent="0.35">
      <c r="B33" s="33" t="s">
        <v>238</v>
      </c>
      <c r="C33" s="115">
        <v>233.82733853207506</v>
      </c>
      <c r="D33" s="119">
        <v>0.85915636489731051</v>
      </c>
    </row>
    <row r="34" spans="2:5" x14ac:dyDescent="0.35">
      <c r="B34" s="33" t="s">
        <v>239</v>
      </c>
      <c r="C34" s="115">
        <v>13.878860906074992</v>
      </c>
      <c r="D34" s="119">
        <v>5.0995370172864131E-2</v>
      </c>
    </row>
    <row r="35" spans="2:5" x14ac:dyDescent="0.35">
      <c r="B35" s="33" t="s">
        <v>240</v>
      </c>
      <c r="C35" s="115">
        <v>11.143506231086802</v>
      </c>
      <c r="D35" s="119">
        <v>4.0944802972205742E-2</v>
      </c>
    </row>
    <row r="36" spans="2:5" x14ac:dyDescent="0.35">
      <c r="B36" s="33" t="s">
        <v>241</v>
      </c>
      <c r="C36" s="115">
        <v>9.0705698305296174</v>
      </c>
      <c r="D36" s="119">
        <v>3.3328172197777624E-2</v>
      </c>
    </row>
    <row r="37" spans="2:5" x14ac:dyDescent="0.35">
      <c r="B37" s="33" t="s">
        <v>242</v>
      </c>
      <c r="C37" s="115">
        <v>2.9991881457770462</v>
      </c>
      <c r="D37" s="119">
        <v>1.1019975684389213E-2</v>
      </c>
    </row>
    <row r="38" spans="2:5" x14ac:dyDescent="0.35">
      <c r="B38" s="34" t="s">
        <v>243</v>
      </c>
      <c r="C38" s="115">
        <v>1.239770791395</v>
      </c>
      <c r="D38" s="119">
        <v>4.5553140754526359E-3</v>
      </c>
    </row>
    <row r="39" spans="2:5" x14ac:dyDescent="0.35">
      <c r="B39" s="31" t="s">
        <v>148</v>
      </c>
      <c r="C39" s="116">
        <v>272.15923443693856</v>
      </c>
      <c r="D39" s="32">
        <v>0.99999999999999978</v>
      </c>
    </row>
    <row r="41" spans="2:5" x14ac:dyDescent="0.35">
      <c r="B41" s="1" t="s">
        <v>287</v>
      </c>
      <c r="C41" s="1"/>
      <c r="D41" s="1"/>
      <c r="E41" s="1"/>
    </row>
    <row r="43" spans="2:5" x14ac:dyDescent="0.35">
      <c r="B43" s="87" t="s">
        <v>274</v>
      </c>
      <c r="C43" s="85" t="s">
        <v>230</v>
      </c>
      <c r="D43" s="85" t="s">
        <v>231</v>
      </c>
    </row>
    <row r="44" spans="2:5" x14ac:dyDescent="0.35">
      <c r="B44" s="33" t="s">
        <v>244</v>
      </c>
      <c r="C44" s="117">
        <v>87.600237914246009</v>
      </c>
      <c r="D44" s="119">
        <v>0.32187126810331962</v>
      </c>
    </row>
    <row r="45" spans="2:5" x14ac:dyDescent="0.35">
      <c r="B45" s="33" t="s">
        <v>245</v>
      </c>
      <c r="C45" s="117">
        <v>84.168350662327811</v>
      </c>
      <c r="D45" s="119">
        <v>0.30926141762729836</v>
      </c>
    </row>
    <row r="46" spans="2:5" x14ac:dyDescent="0.35">
      <c r="B46" s="33" t="s">
        <v>246</v>
      </c>
      <c r="C46" s="117">
        <v>36.586822359117747</v>
      </c>
      <c r="D46" s="119">
        <v>0.13443167723046789</v>
      </c>
    </row>
    <row r="47" spans="2:5" x14ac:dyDescent="0.35">
      <c r="B47" s="33" t="s">
        <v>247</v>
      </c>
      <c r="C47" s="117">
        <v>35.369473757357795</v>
      </c>
      <c r="D47" s="119">
        <v>0.12995874944509075</v>
      </c>
    </row>
    <row r="48" spans="2:5" x14ac:dyDescent="0.35">
      <c r="B48" s="33" t="s">
        <v>248</v>
      </c>
      <c r="C48" s="117">
        <v>10.879927136979999</v>
      </c>
      <c r="D48" s="119">
        <v>3.9976329149694796E-2</v>
      </c>
    </row>
    <row r="49" spans="2:4" x14ac:dyDescent="0.35">
      <c r="B49" s="33" t="s">
        <v>249</v>
      </c>
      <c r="C49" s="118">
        <v>11.898813953559001</v>
      </c>
      <c r="D49" s="119">
        <v>4.3720044914794386E-2</v>
      </c>
    </row>
    <row r="50" spans="2:4" x14ac:dyDescent="0.35">
      <c r="B50" s="33" t="s">
        <v>250</v>
      </c>
      <c r="C50" s="117">
        <v>5.6272401307499997</v>
      </c>
      <c r="D50" s="119">
        <v>2.0676278511702968E-2</v>
      </c>
    </row>
    <row r="51" spans="2:4" x14ac:dyDescent="0.35">
      <c r="B51" s="33" t="s">
        <v>251</v>
      </c>
      <c r="C51" s="117">
        <v>2.8368522600000001E-2</v>
      </c>
      <c r="D51" s="119">
        <v>1.0423501763109651E-4</v>
      </c>
    </row>
    <row r="52" spans="2:4" x14ac:dyDescent="0.35">
      <c r="B52" s="35" t="s">
        <v>148</v>
      </c>
      <c r="C52" s="116">
        <v>272.15923443693839</v>
      </c>
      <c r="D52" s="32">
        <v>1</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8DC0320DB840043A6EF5CAB0A3B07C9" ma:contentTypeVersion="2" ma:contentTypeDescription="Create a new document." ma:contentTypeScope="" ma:versionID="bc2a6d37e6c9712c07bceb4fe2f0677f">
  <xsd:schema xmlns:xsd="http://www.w3.org/2001/XMLSchema" xmlns:xs="http://www.w3.org/2001/XMLSchema" xmlns:p="http://schemas.microsoft.com/office/2006/metadata/properties" xmlns:ns2="5e6c9502-c7f6-4e51-b341-d8421b7968d0" targetNamespace="http://schemas.microsoft.com/office/2006/metadata/properties" ma:root="true" ma:fieldsID="bf54c22d9c7bc27166cccb5c82c328f8" ns2:_="">
    <xsd:import namespace="5e6c9502-c7f6-4e51-b341-d8421b7968d0"/>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9502-c7f6-4e51-b341-d8421b7968d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20DC46-9C11-417C-ACDE-D7598837DC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9502-c7f6-4e51-b341-d8421b7968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88B866-B20A-4616-98D3-AD90D5DDFCC6}">
  <ds:schemaRefs>
    <ds:schemaRef ds:uri="http://schemas.microsoft.com/sharepoint/v3/contenttype/forms"/>
  </ds:schemaRefs>
</ds:datastoreItem>
</file>

<file path=customXml/itemProps3.xml><?xml version="1.0" encoding="utf-8"?>
<ds:datastoreItem xmlns:ds="http://schemas.openxmlformats.org/officeDocument/2006/customXml" ds:itemID="{756FBEE4-D047-4AC1-B230-9306714622B7}">
  <ds:schemaRefs>
    <ds:schemaRef ds:uri="http://www.w3.org/XML/1998/namespace"/>
    <ds:schemaRef ds:uri="http://purl.org/dc/dcmitype/"/>
    <ds:schemaRef ds:uri="http://schemas.openxmlformats.org/package/2006/metadata/core-properties"/>
    <ds:schemaRef ds:uri="http://schemas.microsoft.com/office/2006/metadata/properties"/>
    <ds:schemaRef ds:uri="5e6c9502-c7f6-4e51-b341-d8421b7968d0"/>
    <ds:schemaRef ds:uri="http://purl.org/dc/elements/1.1/"/>
    <ds:schemaRef ds:uri="http://schemas.microsoft.com/office/2006/documentManagement/types"/>
    <ds:schemaRef ds:uri="http://schemas.microsoft.com/office/infopath/2007/PartnerControl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EU KM1</vt:lpstr>
      <vt:lpstr>EU OV1</vt:lpstr>
      <vt:lpstr>EU CR8</vt:lpstr>
      <vt:lpstr>EU LIQ1</vt:lpstr>
      <vt:lpstr>EU LIQB</vt:lpstr>
      <vt:lpstr>FFFS 2010 7</vt:lpstr>
    </vt:vector>
  </TitlesOfParts>
  <Company>SEK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Uotila, Anna-Maria</dc:creator>
  <cp:lastModifiedBy>Uotila, Anna-Maria</cp:lastModifiedBy>
  <dcterms:created xsi:type="dcterms:W3CDTF">2021-07-29T13:06:35Z</dcterms:created>
  <dcterms:modified xsi:type="dcterms:W3CDTF">2021-11-19T10:05:07Z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0x01010088DC0320DB840043A6EF5CAB0A3B07C9</vt:lpwstr>
  </property>
  <property fmtid="{D5CDD505-2E9C-101B-9397-08002B2CF9AE}" pid="3" name="_MarkAsFinal">
    <vt:bool>true</vt:bool>
  </property>
</Properties>
</file>